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405" yWindow="435" windowWidth="15570" windowHeight="105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иональные проекты" sheetId="16" r:id="rId6"/>
    <sheet name="Лист1" sheetId="17" r:id="rId7"/>
  </sheets>
  <externalReferences>
    <externalReference r:id="rId8"/>
  </externalReferences>
  <definedNames>
    <definedName name="_xlnm._FilterDatabase" localSheetId="2" hidden="1">'Выполнение работ'!$A$3:$O$70</definedName>
    <definedName name="_xlnm._FilterDatabase" localSheetId="3" hidden="1">'Финансирование '!$D$2:$D$194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'!$A$1:$BB$169</definedName>
  </definedNames>
  <calcPr calcId="162913"/>
</workbook>
</file>

<file path=xl/calcChain.xml><?xml version="1.0" encoding="utf-8"?>
<calcChain xmlns="http://schemas.openxmlformats.org/spreadsheetml/2006/main">
  <c r="F9" i="14" l="1"/>
  <c r="F8" i="14"/>
  <c r="E9" i="14"/>
  <c r="E8" i="14"/>
  <c r="F137" i="13"/>
  <c r="O14" i="13" l="1"/>
  <c r="O104" i="13" l="1"/>
  <c r="P54" i="13"/>
  <c r="O53" i="13"/>
  <c r="P53" i="13" s="1"/>
  <c r="N53" i="13"/>
  <c r="P121" i="13"/>
  <c r="P122" i="13"/>
  <c r="P123" i="13"/>
  <c r="P124" i="13"/>
  <c r="O121" i="13"/>
  <c r="N121" i="13"/>
  <c r="AT120" i="13"/>
  <c r="AT122" i="13"/>
  <c r="AT123" i="13"/>
  <c r="AT124" i="13"/>
  <c r="F142" i="13"/>
  <c r="E19" i="16" l="1"/>
  <c r="E135" i="13"/>
  <c r="E140" i="13"/>
  <c r="AT87" i="13"/>
  <c r="AT85" i="13"/>
  <c r="AJ75" i="13"/>
  <c r="W69" i="13"/>
  <c r="W66" i="13"/>
  <c r="AT60" i="13"/>
  <c r="F141" i="13" l="1"/>
  <c r="F139" i="13" s="1"/>
  <c r="F135" i="13"/>
  <c r="AK23" i="13" l="1"/>
  <c r="X24" i="13"/>
  <c r="AL132" i="13"/>
  <c r="AL23" i="13" s="1"/>
  <c r="AK132" i="13"/>
  <c r="AL131" i="13"/>
  <c r="AL22" i="13" s="1"/>
  <c r="AK131" i="13"/>
  <c r="AK22" i="13" s="1"/>
  <c r="AG132" i="13"/>
  <c r="AG23" i="13" s="1"/>
  <c r="AF132" i="13"/>
  <c r="AF23" i="13" s="1"/>
  <c r="AG131" i="13"/>
  <c r="AG22" i="13" s="1"/>
  <c r="AF131" i="13"/>
  <c r="AF22" i="13" s="1"/>
  <c r="J158" i="13" l="1"/>
  <c r="J157" i="13"/>
  <c r="J156" i="13"/>
  <c r="AL154" i="13"/>
  <c r="AK154" i="13"/>
  <c r="AL153" i="13"/>
  <c r="AK153" i="13"/>
  <c r="AL152" i="13"/>
  <c r="AG154" i="13"/>
  <c r="AF154" i="13"/>
  <c r="AG153" i="13"/>
  <c r="AF153" i="13"/>
  <c r="O126" i="13"/>
  <c r="O21" i="13" s="1"/>
  <c r="O11" i="13" s="1"/>
  <c r="AJ126" i="13"/>
  <c r="W127" i="13"/>
  <c r="T126" i="13"/>
  <c r="AZ120" i="13"/>
  <c r="AZ119" i="13"/>
  <c r="AZ118" i="13"/>
  <c r="AW120" i="13"/>
  <c r="AW119" i="13"/>
  <c r="AW118" i="13"/>
  <c r="AR120" i="13"/>
  <c r="AR119" i="13"/>
  <c r="AR118" i="13"/>
  <c r="AM120" i="13"/>
  <c r="AM132" i="13" s="1"/>
  <c r="AM23" i="13" s="1"/>
  <c r="AM119" i="13"/>
  <c r="AM118" i="13"/>
  <c r="AM117" i="13" s="1"/>
  <c r="AH120" i="13"/>
  <c r="AH119" i="13"/>
  <c r="AH118" i="13"/>
  <c r="AH117" i="13" s="1"/>
  <c r="AC120" i="13"/>
  <c r="AC119" i="13"/>
  <c r="AC118" i="13"/>
  <c r="X120" i="13"/>
  <c r="X119" i="13"/>
  <c r="X131" i="13" s="1"/>
  <c r="X22" i="13" s="1"/>
  <c r="X118" i="13"/>
  <c r="U120" i="13"/>
  <c r="U119" i="13"/>
  <c r="U118" i="13"/>
  <c r="U130" i="13" s="1"/>
  <c r="R120" i="13"/>
  <c r="R119" i="13"/>
  <c r="R118" i="13"/>
  <c r="R126" i="13" s="1"/>
  <c r="O120" i="13"/>
  <c r="P120" i="13" s="1"/>
  <c r="O119" i="13"/>
  <c r="O118" i="13"/>
  <c r="L120" i="13"/>
  <c r="L119" i="13"/>
  <c r="L131" i="13" s="1"/>
  <c r="L118" i="13"/>
  <c r="AY120" i="13"/>
  <c r="AY119" i="13"/>
  <c r="AY118" i="13"/>
  <c r="AT128" i="13"/>
  <c r="AT119" i="13"/>
  <c r="AT118" i="13"/>
  <c r="AO120" i="13"/>
  <c r="AO119" i="13"/>
  <c r="AO118" i="13"/>
  <c r="AJ120" i="13"/>
  <c r="AJ128" i="13" s="1"/>
  <c r="AJ119" i="13"/>
  <c r="AJ118" i="13"/>
  <c r="AE120" i="13"/>
  <c r="AE119" i="13"/>
  <c r="AE118" i="13"/>
  <c r="Z120" i="13"/>
  <c r="Z119" i="13"/>
  <c r="Z118" i="13"/>
  <c r="W120" i="13"/>
  <c r="W119" i="13"/>
  <c r="W118" i="13"/>
  <c r="T120" i="13"/>
  <c r="T128" i="13" s="1"/>
  <c r="T119" i="13"/>
  <c r="T118" i="13"/>
  <c r="T130" i="13" s="1"/>
  <c r="Q120" i="13"/>
  <c r="Q132" i="13" s="1"/>
  <c r="Q119" i="13"/>
  <c r="Q118" i="13"/>
  <c r="Q130" i="13" s="1"/>
  <c r="Q21" i="13" s="1"/>
  <c r="N120" i="13"/>
  <c r="N119" i="13"/>
  <c r="N118" i="13"/>
  <c r="N126" i="13" s="1"/>
  <c r="N21" i="13" s="1"/>
  <c r="K120" i="13"/>
  <c r="K132" i="13" s="1"/>
  <c r="K154" i="13" s="1"/>
  <c r="K119" i="13"/>
  <c r="K118" i="13"/>
  <c r="K130" i="13" s="1"/>
  <c r="K152" i="13" s="1"/>
  <c r="I121" i="13"/>
  <c r="H121" i="13"/>
  <c r="I120" i="13"/>
  <c r="I128" i="13" s="1"/>
  <c r="I119" i="13"/>
  <c r="I118" i="13"/>
  <c r="I126" i="13" s="1"/>
  <c r="I117" i="13"/>
  <c r="H118" i="13"/>
  <c r="H126" i="13" s="1"/>
  <c r="H119" i="13"/>
  <c r="H131" i="13" s="1"/>
  <c r="H120" i="13"/>
  <c r="H128" i="13" s="1"/>
  <c r="AY115" i="13"/>
  <c r="AY114" i="13" s="1"/>
  <c r="AK114" i="13"/>
  <c r="AK130" i="13" s="1"/>
  <c r="AK21" i="13" s="1"/>
  <c r="AL114" i="13"/>
  <c r="AL130" i="13" s="1"/>
  <c r="AL21" i="13" s="1"/>
  <c r="AF114" i="13"/>
  <c r="AF130" i="13" s="1"/>
  <c r="AF21" i="13" s="1"/>
  <c r="AG114" i="13"/>
  <c r="AG130" i="13" s="1"/>
  <c r="AG21" i="13" s="1"/>
  <c r="L115" i="13"/>
  <c r="L107" i="13"/>
  <c r="L116" i="13" s="1"/>
  <c r="L106" i="13"/>
  <c r="L105" i="13" s="1"/>
  <c r="O107" i="13"/>
  <c r="O116" i="13" s="1"/>
  <c r="O106" i="13"/>
  <c r="R107" i="13"/>
  <c r="R116" i="13" s="1"/>
  <c r="R106" i="13"/>
  <c r="U107" i="13"/>
  <c r="U116" i="13" s="1"/>
  <c r="U106" i="13"/>
  <c r="X107" i="13"/>
  <c r="X116" i="13" s="1"/>
  <c r="X106" i="13"/>
  <c r="X115" i="13" s="1"/>
  <c r="AA107" i="13"/>
  <c r="AA116" i="13" s="1"/>
  <c r="AA132" i="13" s="1"/>
  <c r="AB107" i="13"/>
  <c r="AB116" i="13" s="1"/>
  <c r="AB132" i="13" s="1"/>
  <c r="AB23" i="13" s="1"/>
  <c r="AC107" i="13"/>
  <c r="AC116" i="13" s="1"/>
  <c r="AC114" i="13" s="1"/>
  <c r="AA106" i="13"/>
  <c r="AB106" i="13"/>
  <c r="AB115" i="13" s="1"/>
  <c r="AC106" i="13"/>
  <c r="AC115" i="13" s="1"/>
  <c r="AF107" i="13"/>
  <c r="AG107" i="13"/>
  <c r="AH107" i="13"/>
  <c r="AH116" i="13" s="1"/>
  <c r="AH114" i="13" s="1"/>
  <c r="AF106" i="13"/>
  <c r="AG106" i="13"/>
  <c r="AH106" i="13"/>
  <c r="AH115" i="13" s="1"/>
  <c r="AF105" i="13"/>
  <c r="AK107" i="13"/>
  <c r="AL107" i="13"/>
  <c r="AM107" i="13"/>
  <c r="AM116" i="13" s="1"/>
  <c r="AK106" i="13"/>
  <c r="AL106" i="13"/>
  <c r="AM106" i="13"/>
  <c r="AM105" i="13" s="1"/>
  <c r="AP107" i="13"/>
  <c r="AP116" i="13" s="1"/>
  <c r="AP132" i="13" s="1"/>
  <c r="AQ107" i="13"/>
  <c r="AR107" i="13"/>
  <c r="AR116" i="13" s="1"/>
  <c r="AU107" i="13"/>
  <c r="AU116" i="13" s="1"/>
  <c r="AV107" i="13"/>
  <c r="AV116" i="13" s="1"/>
  <c r="AV132" i="13" s="1"/>
  <c r="AV23" i="13" s="1"/>
  <c r="AW107" i="13"/>
  <c r="AW116" i="13" s="1"/>
  <c r="AZ107" i="13"/>
  <c r="AZ116" i="13" s="1"/>
  <c r="AY107" i="13"/>
  <c r="AY116" i="13" s="1"/>
  <c r="AT107" i="13"/>
  <c r="AT116" i="13" s="1"/>
  <c r="AO107" i="13"/>
  <c r="AJ107" i="13"/>
  <c r="AJ116" i="13" s="1"/>
  <c r="AE107" i="13"/>
  <c r="AE116" i="13" s="1"/>
  <c r="Z107" i="13"/>
  <c r="Z116" i="13" s="1"/>
  <c r="W107" i="13"/>
  <c r="W116" i="13" s="1"/>
  <c r="T107" i="13"/>
  <c r="T116" i="13" s="1"/>
  <c r="Q107" i="13"/>
  <c r="Q116" i="13" s="1"/>
  <c r="N107" i="13"/>
  <c r="N116" i="13" s="1"/>
  <c r="K107" i="13"/>
  <c r="K116" i="13" s="1"/>
  <c r="AP106" i="13"/>
  <c r="AP115" i="13" s="1"/>
  <c r="AP131" i="13" s="1"/>
  <c r="AP22" i="13" s="1"/>
  <c r="AQ106" i="13"/>
  <c r="AQ115" i="13" s="1"/>
  <c r="AQ131" i="13" s="1"/>
  <c r="AR106" i="13"/>
  <c r="AY105" i="13"/>
  <c r="AU106" i="13"/>
  <c r="AU115" i="13" s="1"/>
  <c r="AU131" i="13" s="1"/>
  <c r="AU22" i="13" s="1"/>
  <c r="AV106" i="13"/>
  <c r="AV115" i="13" s="1"/>
  <c r="AV131" i="13" s="1"/>
  <c r="AV22" i="13" s="1"/>
  <c r="AW106" i="13"/>
  <c r="AZ106" i="13"/>
  <c r="AZ115" i="13" s="1"/>
  <c r="AZ114" i="13" s="1"/>
  <c r="AY106" i="13"/>
  <c r="AT106" i="13"/>
  <c r="AT115" i="13" s="1"/>
  <c r="AO106" i="13"/>
  <c r="AO115" i="13" s="1"/>
  <c r="AJ106" i="13"/>
  <c r="AE106" i="13"/>
  <c r="AE105" i="13" s="1"/>
  <c r="Z106" i="13"/>
  <c r="Z105" i="13" s="1"/>
  <c r="W106" i="13"/>
  <c r="W115" i="13" s="1"/>
  <c r="T106" i="13"/>
  <c r="T105" i="13" s="1"/>
  <c r="Q106" i="13"/>
  <c r="N106" i="13"/>
  <c r="N115" i="13" s="1"/>
  <c r="K106" i="13"/>
  <c r="K115" i="13" s="1"/>
  <c r="E111" i="13"/>
  <c r="F111" i="13"/>
  <c r="E112" i="13"/>
  <c r="F112" i="13"/>
  <c r="E113" i="13"/>
  <c r="F113" i="13"/>
  <c r="H107" i="13"/>
  <c r="I107" i="13"/>
  <c r="I116" i="13" s="1"/>
  <c r="I106" i="13"/>
  <c r="I105" i="13" s="1"/>
  <c r="H106" i="13"/>
  <c r="H115" i="13" s="1"/>
  <c r="AA23" i="13" l="1"/>
  <c r="AA154" i="13"/>
  <c r="AP23" i="13"/>
  <c r="AP154" i="13"/>
  <c r="AQ22" i="13"/>
  <c r="AQ153" i="13"/>
  <c r="AB114" i="13"/>
  <c r="AB130" i="13" s="1"/>
  <c r="AB131" i="13"/>
  <c r="AY126" i="13"/>
  <c r="AC132" i="13"/>
  <c r="AC23" i="13" s="1"/>
  <c r="AL105" i="13"/>
  <c r="AK105" i="13"/>
  <c r="O105" i="13"/>
  <c r="Z115" i="13"/>
  <c r="K117" i="13"/>
  <c r="M118" i="13"/>
  <c r="P119" i="13"/>
  <c r="X126" i="13"/>
  <c r="AD131" i="13"/>
  <c r="AC131" i="13"/>
  <c r="AC22" i="13" s="1"/>
  <c r="AH131" i="13"/>
  <c r="AH22" i="13" s="1"/>
  <c r="AR128" i="13"/>
  <c r="AS128" i="13" s="1"/>
  <c r="AR132" i="13"/>
  <c r="AZ130" i="13"/>
  <c r="AZ21" i="13" s="1"/>
  <c r="N128" i="13"/>
  <c r="AO127" i="13"/>
  <c r="AB154" i="13"/>
  <c r="AK152" i="13"/>
  <c r="AK151" i="13" s="1"/>
  <c r="AP153" i="13"/>
  <c r="AV153" i="13"/>
  <c r="K114" i="13"/>
  <c r="W114" i="13"/>
  <c r="AG105" i="13"/>
  <c r="X114" i="13"/>
  <c r="X130" i="13" s="1"/>
  <c r="K105" i="13"/>
  <c r="N11" i="13"/>
  <c r="P11" i="13" s="1"/>
  <c r="Z126" i="13"/>
  <c r="AY127" i="13"/>
  <c r="X132" i="13"/>
  <c r="X23" i="13" s="1"/>
  <c r="AR130" i="13"/>
  <c r="AR21" i="13" s="1"/>
  <c r="AZ128" i="13"/>
  <c r="AZ132" i="13"/>
  <c r="T132" i="13"/>
  <c r="T154" i="13" s="1"/>
  <c r="R130" i="13"/>
  <c r="AF152" i="13"/>
  <c r="AF151" i="13" s="1"/>
  <c r="AV154" i="13"/>
  <c r="AO128" i="13"/>
  <c r="AH128" i="13"/>
  <c r="AI128" i="13" s="1"/>
  <c r="AH132" i="13"/>
  <c r="AZ131" i="13"/>
  <c r="AZ22" i="13" s="1"/>
  <c r="AU114" i="13"/>
  <c r="AU130" i="13" s="1"/>
  <c r="AU132" i="13"/>
  <c r="J119" i="13"/>
  <c r="Q154" i="13"/>
  <c r="Q23" i="13"/>
  <c r="Z127" i="13"/>
  <c r="AO126" i="13"/>
  <c r="AY128" i="13"/>
  <c r="O130" i="13"/>
  <c r="P118" i="13"/>
  <c r="AC130" i="13"/>
  <c r="AC21" i="13" s="1"/>
  <c r="AH130" i="13"/>
  <c r="AH21" i="13" s="1"/>
  <c r="AR131" i="13"/>
  <c r="AR22" i="13" s="1"/>
  <c r="AW132" i="13"/>
  <c r="AW23" i="13" s="1"/>
  <c r="N130" i="13"/>
  <c r="N152" i="13" s="1"/>
  <c r="AG152" i="13"/>
  <c r="AG151" i="13" s="1"/>
  <c r="AU153" i="13"/>
  <c r="AT126" i="13"/>
  <c r="AT127" i="13"/>
  <c r="AJ115" i="13"/>
  <c r="AJ114" i="13" s="1"/>
  <c r="AJ105" i="13"/>
  <c r="AR105" i="13"/>
  <c r="AR115" i="13"/>
  <c r="AR114" i="13" s="1"/>
  <c r="Q152" i="13"/>
  <c r="W128" i="13"/>
  <c r="AW126" i="13"/>
  <c r="AW117" i="13"/>
  <c r="G112" i="13"/>
  <c r="AW105" i="13"/>
  <c r="AW115" i="13"/>
  <c r="AW114" i="13" s="1"/>
  <c r="AW130" i="13" s="1"/>
  <c r="AW21" i="13" s="1"/>
  <c r="AZ105" i="13"/>
  <c r="AA115" i="13"/>
  <c r="AA105" i="13"/>
  <c r="U105" i="13"/>
  <c r="U115" i="13"/>
  <c r="U114" i="13" s="1"/>
  <c r="N105" i="13"/>
  <c r="L114" i="13"/>
  <c r="T115" i="13"/>
  <c r="T114" i="13" s="1"/>
  <c r="J126" i="13"/>
  <c r="Q131" i="13"/>
  <c r="Q127" i="13"/>
  <c r="Q117" i="13"/>
  <c r="M120" i="13"/>
  <c r="L132" i="13"/>
  <c r="L128" i="13"/>
  <c r="X128" i="13"/>
  <c r="AR126" i="13"/>
  <c r="BA128" i="13"/>
  <c r="K127" i="13"/>
  <c r="Z128" i="13"/>
  <c r="K131" i="13"/>
  <c r="K153" i="13" s="1"/>
  <c r="K151" i="13" s="1"/>
  <c r="Z114" i="13"/>
  <c r="T131" i="13"/>
  <c r="T153" i="13" s="1"/>
  <c r="T117" i="13"/>
  <c r="T127" i="13"/>
  <c r="L153" i="13"/>
  <c r="V130" i="13"/>
  <c r="U152" i="13"/>
  <c r="AM154" i="13"/>
  <c r="AN154" i="13" s="1"/>
  <c r="AN132" i="13"/>
  <c r="H105" i="13"/>
  <c r="H116" i="13"/>
  <c r="H114" i="13" s="1"/>
  <c r="N114" i="13"/>
  <c r="AV114" i="13"/>
  <c r="AV130" i="13" s="1"/>
  <c r="AV105" i="13"/>
  <c r="W105" i="13"/>
  <c r="H153" i="13"/>
  <c r="N127" i="13"/>
  <c r="N117" i="13"/>
  <c r="N131" i="13"/>
  <c r="N153" i="13" s="1"/>
  <c r="AE128" i="13"/>
  <c r="O152" i="13"/>
  <c r="U132" i="13"/>
  <c r="U128" i="13"/>
  <c r="V128" i="13" s="1"/>
  <c r="AW154" i="13"/>
  <c r="AX132" i="13"/>
  <c r="H132" i="13"/>
  <c r="H154" i="13" s="1"/>
  <c r="P126" i="13"/>
  <c r="P21" i="13" s="1"/>
  <c r="I115" i="13"/>
  <c r="I114" i="13" s="1"/>
  <c r="AY125" i="13"/>
  <c r="O128" i="13"/>
  <c r="AT114" i="13"/>
  <c r="G113" i="13"/>
  <c r="G111" i="13"/>
  <c r="Q105" i="13"/>
  <c r="Q115" i="13"/>
  <c r="Q114" i="13" s="1"/>
  <c r="AU105" i="13"/>
  <c r="R115" i="13"/>
  <c r="R114" i="13" s="1"/>
  <c r="R105" i="13"/>
  <c r="AE115" i="13"/>
  <c r="AE114" i="13" s="1"/>
  <c r="H117" i="13"/>
  <c r="J117" i="13" s="1"/>
  <c r="T152" i="13"/>
  <c r="R132" i="13"/>
  <c r="R128" i="13"/>
  <c r="AZ126" i="13"/>
  <c r="AZ117" i="13"/>
  <c r="T125" i="13"/>
  <c r="J128" i="13"/>
  <c r="R152" i="13"/>
  <c r="S130" i="13"/>
  <c r="AO105" i="13"/>
  <c r="AQ105" i="13"/>
  <c r="AC105" i="13"/>
  <c r="X105" i="13"/>
  <c r="O115" i="13"/>
  <c r="O114" i="13" s="1"/>
  <c r="AM115" i="13"/>
  <c r="AM114" i="13" s="1"/>
  <c r="AM130" i="13" s="1"/>
  <c r="AM21" i="13" s="1"/>
  <c r="Z117" i="13"/>
  <c r="AE117" i="13"/>
  <c r="AJ117" i="13"/>
  <c r="AO117" i="13"/>
  <c r="AT117" i="13"/>
  <c r="AY117" i="13"/>
  <c r="L117" i="13"/>
  <c r="M117" i="13" s="1"/>
  <c r="O117" i="13"/>
  <c r="R117" i="13"/>
  <c r="U117" i="13"/>
  <c r="X117" i="13"/>
  <c r="AC126" i="13"/>
  <c r="AD126" i="13" s="1"/>
  <c r="AH126" i="13"/>
  <c r="AM126" i="13"/>
  <c r="AR117" i="13"/>
  <c r="AR127" i="13"/>
  <c r="AS127" i="13" s="1"/>
  <c r="AW127" i="13"/>
  <c r="AX127" i="13" s="1"/>
  <c r="AZ127" i="13"/>
  <c r="BA127" i="13" s="1"/>
  <c r="K128" i="13"/>
  <c r="Q126" i="13"/>
  <c r="AE126" i="13"/>
  <c r="AJ127" i="13"/>
  <c r="AJ125" i="13" s="1"/>
  <c r="I130" i="13"/>
  <c r="L126" i="13"/>
  <c r="L130" i="13"/>
  <c r="U126" i="13"/>
  <c r="AC127" i="13"/>
  <c r="AD127" i="13" s="1"/>
  <c r="AM128" i="13"/>
  <c r="AN128" i="13" s="1"/>
  <c r="AW128" i="13"/>
  <c r="AX128" i="13" s="1"/>
  <c r="J118" i="13"/>
  <c r="AC153" i="13"/>
  <c r="AT105" i="13"/>
  <c r="AP105" i="13"/>
  <c r="AB105" i="13"/>
  <c r="AH127" i="13"/>
  <c r="AI127" i="13" s="1"/>
  <c r="AM127" i="13"/>
  <c r="AN127" i="13" s="1"/>
  <c r="H127" i="13"/>
  <c r="H125" i="13" s="1"/>
  <c r="AE127" i="13"/>
  <c r="H130" i="13"/>
  <c r="H152" i="13" s="1"/>
  <c r="I131" i="13"/>
  <c r="L127" i="13"/>
  <c r="M127" i="13" s="1"/>
  <c r="AO116" i="13"/>
  <c r="AO114" i="13" s="1"/>
  <c r="AQ116" i="13"/>
  <c r="J120" i="13"/>
  <c r="W117" i="13"/>
  <c r="M119" i="13"/>
  <c r="O131" i="13"/>
  <c r="O127" i="13"/>
  <c r="R131" i="13"/>
  <c r="R129" i="13" s="1"/>
  <c r="R127" i="13"/>
  <c r="U131" i="13"/>
  <c r="U127" i="13"/>
  <c r="V127" i="13" s="1"/>
  <c r="X127" i="13"/>
  <c r="Y127" i="13" s="1"/>
  <c r="AC117" i="13"/>
  <c r="AC128" i="13"/>
  <c r="K126" i="13"/>
  <c r="K125" i="13" s="1"/>
  <c r="Q128" i="13"/>
  <c r="W126" i="13"/>
  <c r="W125" i="13" s="1"/>
  <c r="I127" i="13"/>
  <c r="I132" i="13"/>
  <c r="AL151" i="13"/>
  <c r="Z125" i="13"/>
  <c r="AP114" i="13"/>
  <c r="AP130" i="13" s="1"/>
  <c r="AH105" i="13"/>
  <c r="F28" i="13"/>
  <c r="F14" i="13" s="1"/>
  <c r="F155" i="13" s="1"/>
  <c r="F27" i="13"/>
  <c r="G134" i="13"/>
  <c r="G135" i="13"/>
  <c r="G136" i="13"/>
  <c r="G137" i="13"/>
  <c r="G138" i="13"/>
  <c r="G140" i="13"/>
  <c r="G147" i="13"/>
  <c r="F26" i="13"/>
  <c r="E26" i="13"/>
  <c r="E142" i="13"/>
  <c r="E141" i="13"/>
  <c r="G141" i="13" s="1"/>
  <c r="X21" i="13" l="1"/>
  <c r="X152" i="13"/>
  <c r="X129" i="13"/>
  <c r="G27" i="13"/>
  <c r="AQ114" i="13"/>
  <c r="AQ130" i="13" s="1"/>
  <c r="AQ132" i="13"/>
  <c r="H151" i="13"/>
  <c r="P128" i="13"/>
  <c r="P23" i="13" s="1"/>
  <c r="P130" i="13"/>
  <c r="AV21" i="13"/>
  <c r="AV152" i="13"/>
  <c r="AV151" i="13" s="1"/>
  <c r="AW131" i="13"/>
  <c r="AW22" i="13" s="1"/>
  <c r="AB22" i="13"/>
  <c r="AB153" i="13"/>
  <c r="AD153" i="13" s="1"/>
  <c r="R125" i="13"/>
  <c r="AE125" i="13"/>
  <c r="Q125" i="13"/>
  <c r="Q148" i="13" s="1"/>
  <c r="P117" i="13"/>
  <c r="T129" i="13"/>
  <c r="AX154" i="13"/>
  <c r="H129" i="13"/>
  <c r="AH23" i="13"/>
  <c r="AH154" i="13"/>
  <c r="AI154" i="13" s="1"/>
  <c r="AI132" i="13"/>
  <c r="AM131" i="13"/>
  <c r="AM22" i="13" s="1"/>
  <c r="AB21" i="13"/>
  <c r="AB152" i="13"/>
  <c r="Q153" i="13"/>
  <c r="Q22" i="13"/>
  <c r="Q20" i="13" s="1"/>
  <c r="AA114" i="13"/>
  <c r="AA130" i="13" s="1"/>
  <c r="AA131" i="13"/>
  <c r="AU23" i="13"/>
  <c r="AU154" i="13"/>
  <c r="AZ23" i="13"/>
  <c r="AZ154" i="13"/>
  <c r="AP21" i="13"/>
  <c r="AP152" i="13"/>
  <c r="AP151" i="13" s="1"/>
  <c r="J127" i="13"/>
  <c r="P127" i="13"/>
  <c r="P22" i="13" s="1"/>
  <c r="O22" i="13"/>
  <c r="K129" i="13"/>
  <c r="N125" i="13"/>
  <c r="N22" i="13"/>
  <c r="AD132" i="13"/>
  <c r="M131" i="13"/>
  <c r="Y128" i="13"/>
  <c r="AU21" i="13"/>
  <c r="AU152" i="13"/>
  <c r="AR23" i="13"/>
  <c r="AR154" i="13"/>
  <c r="AC154" i="13"/>
  <c r="AD154" i="13" s="1"/>
  <c r="G142" i="13"/>
  <c r="E139" i="13"/>
  <c r="F25" i="13"/>
  <c r="I129" i="13"/>
  <c r="I152" i="13"/>
  <c r="J130" i="13"/>
  <c r="R154" i="13"/>
  <c r="S154" i="13" s="1"/>
  <c r="S132" i="13"/>
  <c r="O125" i="13"/>
  <c r="P125" i="13" s="1"/>
  <c r="V131" i="13"/>
  <c r="U153" i="13"/>
  <c r="V153" i="13" s="1"/>
  <c r="P131" i="13"/>
  <c r="O153" i="13"/>
  <c r="P153" i="13" s="1"/>
  <c r="U125" i="13"/>
  <c r="V125" i="13" s="1"/>
  <c r="V126" i="13"/>
  <c r="AX131" i="13"/>
  <c r="AW153" i="13"/>
  <c r="AX153" i="13" s="1"/>
  <c r="AN126" i="13"/>
  <c r="AM125" i="13"/>
  <c r="AN125" i="13" s="1"/>
  <c r="AD130" i="13"/>
  <c r="AC152" i="13"/>
  <c r="Y126" i="13"/>
  <c r="AS130" i="13"/>
  <c r="AR152" i="13"/>
  <c r="AR129" i="13"/>
  <c r="AS129" i="13" s="1"/>
  <c r="AX126" i="13"/>
  <c r="AW125" i="13"/>
  <c r="AX125" i="13" s="1"/>
  <c r="Q151" i="13"/>
  <c r="AI131" i="13"/>
  <c r="AH153" i="13"/>
  <c r="AI153" i="13" s="1"/>
  <c r="U154" i="13"/>
  <c r="V154" i="13" s="1"/>
  <c r="V132" i="13"/>
  <c r="AS126" i="13"/>
  <c r="AR125" i="13"/>
  <c r="AS125" i="13" s="1"/>
  <c r="S127" i="13"/>
  <c r="L152" i="13"/>
  <c r="M130" i="13"/>
  <c r="L129" i="13"/>
  <c r="M129" i="13" s="1"/>
  <c r="AN130" i="13"/>
  <c r="AM152" i="13"/>
  <c r="S152" i="13"/>
  <c r="X125" i="13"/>
  <c r="Y125" i="13" s="1"/>
  <c r="U129" i="13"/>
  <c r="V129" i="13" s="1"/>
  <c r="M128" i="13"/>
  <c r="AX130" i="13"/>
  <c r="AW152" i="13"/>
  <c r="AW129" i="13"/>
  <c r="AX129" i="13" s="1"/>
  <c r="Q129" i="13"/>
  <c r="S129" i="13" s="1"/>
  <c r="AC125" i="13"/>
  <c r="AD125" i="13" s="1"/>
  <c r="AD128" i="13"/>
  <c r="J131" i="13"/>
  <c r="I153" i="13"/>
  <c r="J153" i="13" s="1"/>
  <c r="AH152" i="13"/>
  <c r="AI130" i="13"/>
  <c r="AH129" i="13"/>
  <c r="AI129" i="13" s="1"/>
  <c r="AZ129" i="13"/>
  <c r="AZ152" i="13"/>
  <c r="V152" i="13"/>
  <c r="U151" i="13"/>
  <c r="V151" i="13" s="1"/>
  <c r="S126" i="13"/>
  <c r="J132" i="13"/>
  <c r="I154" i="13"/>
  <c r="J154" i="13" s="1"/>
  <c r="X153" i="13"/>
  <c r="S131" i="13"/>
  <c r="R153" i="13"/>
  <c r="S153" i="13" s="1"/>
  <c r="M126" i="13"/>
  <c r="L125" i="13"/>
  <c r="M125" i="13" s="1"/>
  <c r="AZ153" i="13"/>
  <c r="AS131" i="13"/>
  <c r="AR153" i="13"/>
  <c r="AS153" i="13" s="1"/>
  <c r="AI126" i="13"/>
  <c r="AH125" i="13"/>
  <c r="AI125" i="13" s="1"/>
  <c r="BA126" i="13"/>
  <c r="AZ125" i="13"/>
  <c r="BA125" i="13" s="1"/>
  <c r="S128" i="13"/>
  <c r="P152" i="13"/>
  <c r="AC129" i="13"/>
  <c r="AD129" i="13" s="1"/>
  <c r="M153" i="13"/>
  <c r="T151" i="13"/>
  <c r="X154" i="13"/>
  <c r="L154" i="13"/>
  <c r="M154" i="13" s="1"/>
  <c r="M132" i="13"/>
  <c r="I125" i="13"/>
  <c r="J125" i="13" s="1"/>
  <c r="E28" i="13"/>
  <c r="E14" i="13" s="1"/>
  <c r="E27" i="13"/>
  <c r="AY148" i="13"/>
  <c r="AJ148" i="13"/>
  <c r="AJ149" i="13"/>
  <c r="AE149" i="13"/>
  <c r="Z148" i="13"/>
  <c r="W148" i="13"/>
  <c r="T148" i="13"/>
  <c r="N148" i="13"/>
  <c r="K148" i="13"/>
  <c r="F148" i="13"/>
  <c r="F118" i="13"/>
  <c r="F119" i="13"/>
  <c r="F120" i="13"/>
  <c r="F121" i="13"/>
  <c r="F122" i="13"/>
  <c r="F123" i="13"/>
  <c r="F124" i="13"/>
  <c r="F126" i="13"/>
  <c r="F127" i="13"/>
  <c r="F128" i="13"/>
  <c r="F130" i="13"/>
  <c r="F21" i="13" s="1"/>
  <c r="F11" i="13" s="1"/>
  <c r="F131" i="13"/>
  <c r="F22" i="13" s="1"/>
  <c r="F117" i="13"/>
  <c r="AT121" i="13"/>
  <c r="E106" i="13"/>
  <c r="E107" i="13"/>
  <c r="E108" i="13"/>
  <c r="E109" i="13"/>
  <c r="E110" i="13"/>
  <c r="E114" i="13"/>
  <c r="E115" i="13"/>
  <c r="E116" i="13"/>
  <c r="E122" i="13"/>
  <c r="E123" i="13"/>
  <c r="E124" i="13"/>
  <c r="E105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5" i="13"/>
  <c r="F106" i="13"/>
  <c r="F107" i="13"/>
  <c r="F108" i="13"/>
  <c r="G108" i="13" s="1"/>
  <c r="F109" i="13"/>
  <c r="F110" i="13"/>
  <c r="E76" i="13"/>
  <c r="E77" i="13"/>
  <c r="E78" i="13"/>
  <c r="E79" i="13"/>
  <c r="E80" i="13"/>
  <c r="E81" i="13"/>
  <c r="E82" i="13"/>
  <c r="E83" i="13"/>
  <c r="E85" i="13"/>
  <c r="E87" i="13"/>
  <c r="E89" i="13"/>
  <c r="E90" i="13"/>
  <c r="E91" i="13"/>
  <c r="E92" i="13"/>
  <c r="E93" i="13"/>
  <c r="E94" i="13"/>
  <c r="E95" i="13"/>
  <c r="E96" i="13"/>
  <c r="E97" i="13"/>
  <c r="E98" i="13"/>
  <c r="E99" i="13"/>
  <c r="AT84" i="13"/>
  <c r="E84" i="13" s="1"/>
  <c r="AT86" i="13"/>
  <c r="E86" i="13" s="1"/>
  <c r="AT88" i="13"/>
  <c r="E88" i="13" s="1"/>
  <c r="AJ74" i="13"/>
  <c r="E74" i="13" s="1"/>
  <c r="AT71" i="13"/>
  <c r="E71" i="13" s="1"/>
  <c r="W68" i="13"/>
  <c r="E68" i="13" s="1"/>
  <c r="E67" i="13"/>
  <c r="E69" i="13"/>
  <c r="E70" i="13"/>
  <c r="E72" i="13"/>
  <c r="E73" i="13"/>
  <c r="E75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W65" i="13"/>
  <c r="E65" i="13" s="1"/>
  <c r="E61" i="13"/>
  <c r="E62" i="13"/>
  <c r="E63" i="13"/>
  <c r="E64" i="13"/>
  <c r="E66" i="13"/>
  <c r="F53" i="13"/>
  <c r="F54" i="13"/>
  <c r="F57" i="13"/>
  <c r="F58" i="13"/>
  <c r="F59" i="13"/>
  <c r="F60" i="13"/>
  <c r="AT59" i="13"/>
  <c r="E59" i="13" s="1"/>
  <c r="E57" i="13"/>
  <c r="E58" i="13"/>
  <c r="E60" i="13"/>
  <c r="F55" i="13"/>
  <c r="E53" i="13"/>
  <c r="E55" i="13"/>
  <c r="E54" i="13"/>
  <c r="F56" i="13"/>
  <c r="E56" i="13"/>
  <c r="F38" i="13"/>
  <c r="F37" i="13"/>
  <c r="E38" i="13"/>
  <c r="E37" i="13"/>
  <c r="E32" i="13" s="1"/>
  <c r="F152" i="13" l="1"/>
  <c r="AM153" i="13"/>
  <c r="AN153" i="13" s="1"/>
  <c r="AM129" i="13"/>
  <c r="AN129" i="13" s="1"/>
  <c r="N12" i="13"/>
  <c r="AN131" i="13"/>
  <c r="AU151" i="13"/>
  <c r="AA22" i="13"/>
  <c r="AA153" i="13"/>
  <c r="AB151" i="13"/>
  <c r="AQ23" i="13"/>
  <c r="AQ154" i="13"/>
  <c r="AS132" i="13"/>
  <c r="E155" i="13"/>
  <c r="G155" i="13" s="1"/>
  <c r="E24" i="13"/>
  <c r="R151" i="13"/>
  <c r="S151" i="13" s="1"/>
  <c r="J129" i="13"/>
  <c r="AS154" i="13"/>
  <c r="O12" i="13"/>
  <c r="AA21" i="13"/>
  <c r="AA152" i="13"/>
  <c r="S125" i="13"/>
  <c r="AQ21" i="13"/>
  <c r="AQ152" i="13"/>
  <c r="AQ151" i="13" s="1"/>
  <c r="J152" i="13"/>
  <c r="I151" i="13"/>
  <c r="J151" i="13" s="1"/>
  <c r="AZ151" i="13"/>
  <c r="AX152" i="13"/>
  <c r="AW151" i="13"/>
  <c r="AX151" i="13" s="1"/>
  <c r="F125" i="13"/>
  <c r="X151" i="13"/>
  <c r="AH151" i="13"/>
  <c r="AI151" i="13" s="1"/>
  <c r="AI152" i="13"/>
  <c r="AN152" i="13"/>
  <c r="M152" i="13"/>
  <c r="L151" i="13"/>
  <c r="M151" i="13" s="1"/>
  <c r="AR151" i="13"/>
  <c r="AS151" i="13" s="1"/>
  <c r="AS152" i="13"/>
  <c r="AD152" i="13"/>
  <c r="AC151" i="13"/>
  <c r="AD151" i="13" s="1"/>
  <c r="G124" i="13"/>
  <c r="F116" i="13"/>
  <c r="G116" i="13" s="1"/>
  <c r="G107" i="13"/>
  <c r="F145" i="13"/>
  <c r="G123" i="13"/>
  <c r="G110" i="13"/>
  <c r="F115" i="13"/>
  <c r="G115" i="13" s="1"/>
  <c r="G106" i="13"/>
  <c r="G122" i="13"/>
  <c r="G109" i="13"/>
  <c r="F114" i="13"/>
  <c r="G114" i="13" s="1"/>
  <c r="G105" i="13"/>
  <c r="F144" i="13"/>
  <c r="F35" i="13"/>
  <c r="E33" i="13"/>
  <c r="E16" i="16"/>
  <c r="AM9" i="14"/>
  <c r="AJ9" i="14"/>
  <c r="AG9" i="14"/>
  <c r="AD9" i="14"/>
  <c r="AA9" i="14"/>
  <c r="X9" i="14"/>
  <c r="U9" i="14"/>
  <c r="R9" i="14"/>
  <c r="O9" i="14"/>
  <c r="L9" i="14"/>
  <c r="AM8" i="14"/>
  <c r="AJ8" i="14"/>
  <c r="AG8" i="14"/>
  <c r="AD8" i="14"/>
  <c r="AA8" i="14"/>
  <c r="X8" i="14"/>
  <c r="U8" i="14"/>
  <c r="R8" i="14"/>
  <c r="O8" i="14"/>
  <c r="L8" i="14"/>
  <c r="P12" i="13" l="1"/>
  <c r="AA151" i="13"/>
  <c r="AM151" i="13"/>
  <c r="AN151" i="13" s="1"/>
  <c r="E120" i="13"/>
  <c r="G120" i="13" s="1"/>
  <c r="E119" i="13"/>
  <c r="G119" i="13" s="1"/>
  <c r="E118" i="13"/>
  <c r="G118" i="13" s="1"/>
  <c r="W34" i="13"/>
  <c r="W147" i="13" s="1"/>
  <c r="E126" i="13" l="1"/>
  <c r="E127" i="13"/>
  <c r="E128" i="13"/>
  <c r="G128" i="13" s="1"/>
  <c r="G127" i="13" l="1"/>
  <c r="E130" i="13"/>
  <c r="E21" i="13" s="1"/>
  <c r="E11" i="13" s="1"/>
  <c r="G126" i="13"/>
  <c r="E125" i="13"/>
  <c r="G125" i="13" s="1"/>
  <c r="E152" i="13" l="1"/>
  <c r="G152" i="13" s="1"/>
  <c r="G11" i="13"/>
  <c r="E144" i="13"/>
  <c r="G144" i="13" s="1"/>
  <c r="G130" i="13"/>
  <c r="E21" i="16"/>
  <c r="F23" i="16"/>
  <c r="L23" i="16"/>
  <c r="F24" i="16"/>
  <c r="F13" i="16" s="1"/>
  <c r="L24" i="16"/>
  <c r="L20" i="16"/>
  <c r="G20" i="16"/>
  <c r="L19" i="16"/>
  <c r="G19" i="16"/>
  <c r="L18" i="16"/>
  <c r="G18" i="16"/>
  <c r="L17" i="16"/>
  <c r="G17" i="16"/>
  <c r="F16" i="16"/>
  <c r="F14" i="16"/>
  <c r="E14" i="16"/>
  <c r="E13" i="16"/>
  <c r="E12" i="16"/>
  <c r="F11" i="16"/>
  <c r="E11" i="16"/>
  <c r="F21" i="16" l="1"/>
  <c r="G24" i="16"/>
  <c r="F12" i="16"/>
  <c r="G12" i="16" s="1"/>
  <c r="G23" i="16"/>
  <c r="G13" i="16"/>
  <c r="G21" i="16"/>
  <c r="G11" i="16"/>
  <c r="G14" i="16"/>
  <c r="G16" i="16"/>
  <c r="E10" i="16"/>
  <c r="AY104" i="13"/>
  <c r="Q104" i="13"/>
  <c r="N104" i="13"/>
  <c r="K104" i="13"/>
  <c r="H104" i="13"/>
  <c r="AE148" i="13"/>
  <c r="AE121" i="13"/>
  <c r="E121" i="13" s="1"/>
  <c r="G121" i="13" s="1"/>
  <c r="E117" i="13"/>
  <c r="G117" i="13" s="1"/>
  <c r="AT104" i="13"/>
  <c r="AT133" i="13" s="1"/>
  <c r="AO104" i="13"/>
  <c r="AJ104" i="13"/>
  <c r="AE104" i="13"/>
  <c r="Z104" i="13"/>
  <c r="W104" i="13"/>
  <c r="W24" i="13" s="1"/>
  <c r="T104" i="13"/>
  <c r="AZ31" i="13"/>
  <c r="AZ32" i="13"/>
  <c r="AZ33" i="13"/>
  <c r="AZ34" i="13"/>
  <c r="AY34" i="13"/>
  <c r="AY33" i="13"/>
  <c r="AY146" i="13" s="1"/>
  <c r="AY32" i="13"/>
  <c r="AY145" i="13" s="1"/>
  <c r="AY31" i="13"/>
  <c r="AY144" i="13" s="1"/>
  <c r="AW34" i="13"/>
  <c r="AU34" i="13"/>
  <c r="AT34" i="13"/>
  <c r="AT147" i="13" s="1"/>
  <c r="AW33" i="13"/>
  <c r="AU33" i="13"/>
  <c r="AT33" i="13"/>
  <c r="AW32" i="13"/>
  <c r="AU32" i="13"/>
  <c r="AT32" i="13"/>
  <c r="AW31" i="13"/>
  <c r="AU31" i="13"/>
  <c r="AT31" i="13"/>
  <c r="AT101" i="13" s="1"/>
  <c r="AT130" i="13" s="1"/>
  <c r="AR34" i="13"/>
  <c r="AP34" i="13"/>
  <c r="AO34" i="13"/>
  <c r="AO147" i="13" s="1"/>
  <c r="AR33" i="13"/>
  <c r="AP33" i="13"/>
  <c r="AO33" i="13"/>
  <c r="AO146" i="13" s="1"/>
  <c r="AR32" i="13"/>
  <c r="AP32" i="13"/>
  <c r="AO32" i="13"/>
  <c r="AR31" i="13"/>
  <c r="AP31" i="13"/>
  <c r="AO31" i="13"/>
  <c r="AO101" i="13" s="1"/>
  <c r="AO130" i="13" s="1"/>
  <c r="AM34" i="13"/>
  <c r="AK34" i="13"/>
  <c r="AJ34" i="13"/>
  <c r="AJ147" i="13" s="1"/>
  <c r="AM33" i="13"/>
  <c r="AK33" i="13"/>
  <c r="AJ33" i="13"/>
  <c r="AJ146" i="13" s="1"/>
  <c r="AM32" i="13"/>
  <c r="AK32" i="13"/>
  <c r="AJ32" i="13"/>
  <c r="AJ145" i="13" s="1"/>
  <c r="AM31" i="13"/>
  <c r="AK31" i="13"/>
  <c r="AJ31" i="13"/>
  <c r="AJ144" i="13" s="1"/>
  <c r="AH34" i="13"/>
  <c r="AF34" i="13"/>
  <c r="AE34" i="13"/>
  <c r="AE147" i="13" s="1"/>
  <c r="AH33" i="13"/>
  <c r="AF33" i="13"/>
  <c r="AE33" i="13"/>
  <c r="AE146" i="13" s="1"/>
  <c r="AH32" i="13"/>
  <c r="AF32" i="13"/>
  <c r="AE32" i="13"/>
  <c r="AE145" i="13" s="1"/>
  <c r="AH31" i="13"/>
  <c r="AF31" i="13"/>
  <c r="AE31" i="13"/>
  <c r="AE101" i="13" s="1"/>
  <c r="AE130" i="13" s="1"/>
  <c r="AC34" i="13"/>
  <c r="AC33" i="13"/>
  <c r="AC32" i="13"/>
  <c r="AC31" i="13"/>
  <c r="AA34" i="13"/>
  <c r="Z34" i="13"/>
  <c r="Z147" i="13" s="1"/>
  <c r="AA33" i="13"/>
  <c r="Z33" i="13"/>
  <c r="Z146" i="13" s="1"/>
  <c r="AA32" i="13"/>
  <c r="Z32" i="13"/>
  <c r="Z102" i="13" s="1"/>
  <c r="Z131" i="13" s="1"/>
  <c r="AA31" i="13"/>
  <c r="Z31" i="13"/>
  <c r="Z101" i="13" s="1"/>
  <c r="Z130" i="13" s="1"/>
  <c r="X34" i="13"/>
  <c r="W149" i="13"/>
  <c r="X33" i="13"/>
  <c r="W33" i="13"/>
  <c r="X32" i="13"/>
  <c r="W32" i="13"/>
  <c r="W102" i="13" s="1"/>
  <c r="W131" i="13" s="1"/>
  <c r="X31" i="13"/>
  <c r="W31" i="13"/>
  <c r="W101" i="13" s="1"/>
  <c r="W130" i="13" s="1"/>
  <c r="U34" i="13"/>
  <c r="T34" i="13"/>
  <c r="U33" i="13"/>
  <c r="T33" i="13"/>
  <c r="U32" i="13"/>
  <c r="T32" i="13"/>
  <c r="T102" i="13" s="1"/>
  <c r="U31" i="13"/>
  <c r="T31" i="13"/>
  <c r="T144" i="13" s="1"/>
  <c r="R34" i="13"/>
  <c r="Q34" i="13"/>
  <c r="R33" i="13"/>
  <c r="Q33" i="13"/>
  <c r="R32" i="13"/>
  <c r="Q32" i="13"/>
  <c r="Q145" i="13" s="1"/>
  <c r="R31" i="13"/>
  <c r="Q31" i="13"/>
  <c r="O34" i="13"/>
  <c r="N34" i="13"/>
  <c r="O33" i="13"/>
  <c r="N33" i="13"/>
  <c r="O32" i="13"/>
  <c r="O102" i="13" s="1"/>
  <c r="N32" i="13"/>
  <c r="N102" i="13" s="1"/>
  <c r="O31" i="13"/>
  <c r="O101" i="13" s="1"/>
  <c r="N31" i="13"/>
  <c r="N101" i="13" s="1"/>
  <c r="L34" i="13"/>
  <c r="K34" i="13"/>
  <c r="L33" i="13"/>
  <c r="K33" i="13"/>
  <c r="L32" i="13"/>
  <c r="K32" i="13"/>
  <c r="K102" i="13" s="1"/>
  <c r="L31" i="13"/>
  <c r="K31" i="13"/>
  <c r="I34" i="13"/>
  <c r="H34" i="13"/>
  <c r="H149" i="13" s="1"/>
  <c r="I33" i="13"/>
  <c r="I146" i="13" s="1"/>
  <c r="H33" i="13"/>
  <c r="I32" i="13"/>
  <c r="I145" i="13" s="1"/>
  <c r="H32" i="13"/>
  <c r="H102" i="13" s="1"/>
  <c r="I31" i="13"/>
  <c r="I144" i="13" s="1"/>
  <c r="H31" i="13"/>
  <c r="H101" i="13" s="1"/>
  <c r="F31" i="13"/>
  <c r="F32" i="13"/>
  <c r="F33" i="13"/>
  <c r="F34" i="13"/>
  <c r="O103" i="13" l="1"/>
  <c r="O23" i="13"/>
  <c r="O100" i="13"/>
  <c r="W22" i="13"/>
  <c r="W153" i="13"/>
  <c r="Y153" i="13" s="1"/>
  <c r="Y131" i="13"/>
  <c r="Z22" i="13"/>
  <c r="Z153" i="13"/>
  <c r="N146" i="13"/>
  <c r="N23" i="13"/>
  <c r="W21" i="13"/>
  <c r="W152" i="13"/>
  <c r="Y152" i="13" s="1"/>
  <c r="Y130" i="13"/>
  <c r="Z21" i="13"/>
  <c r="Z152" i="13"/>
  <c r="AE21" i="13"/>
  <c r="AE152" i="13"/>
  <c r="AO21" i="13"/>
  <c r="AO152" i="13"/>
  <c r="AT21" i="13"/>
  <c r="AT152" i="13"/>
  <c r="F10" i="16"/>
  <c r="G10" i="16" s="1"/>
  <c r="K149" i="13"/>
  <c r="K147" i="13"/>
  <c r="N149" i="13"/>
  <c r="N147" i="13"/>
  <c r="Q149" i="13"/>
  <c r="Q147" i="13"/>
  <c r="T149" i="13"/>
  <c r="T147" i="13"/>
  <c r="AT103" i="13"/>
  <c r="AT132" i="13" s="1"/>
  <c r="AT146" i="13"/>
  <c r="E104" i="13"/>
  <c r="AY149" i="13"/>
  <c r="AY147" i="13"/>
  <c r="H103" i="13"/>
  <c r="H146" i="13"/>
  <c r="K103" i="13"/>
  <c r="K146" i="13"/>
  <c r="S33" i="13"/>
  <c r="Q146" i="13"/>
  <c r="T103" i="13"/>
  <c r="T146" i="13"/>
  <c r="W103" i="13"/>
  <c r="W146" i="13"/>
  <c r="I143" i="13"/>
  <c r="BA33" i="13"/>
  <c r="AC30" i="13"/>
  <c r="AL34" i="13"/>
  <c r="AN34" i="13" s="1"/>
  <c r="BA32" i="13"/>
  <c r="J34" i="13"/>
  <c r="P34" i="13"/>
  <c r="AQ32" i="13"/>
  <c r="AS32" i="13" s="1"/>
  <c r="AV32" i="13"/>
  <c r="AX32" i="13" s="1"/>
  <c r="BA34" i="13"/>
  <c r="Y34" i="13"/>
  <c r="AB34" i="13"/>
  <c r="AD34" i="13" s="1"/>
  <c r="Q30" i="13"/>
  <c r="AG32" i="13"/>
  <c r="AI32" i="13" s="1"/>
  <c r="AM30" i="13"/>
  <c r="AR30" i="13"/>
  <c r="L30" i="13"/>
  <c r="AY143" i="13"/>
  <c r="AE103" i="13"/>
  <c r="AE132" i="13" s="1"/>
  <c r="H145" i="13"/>
  <c r="J32" i="13"/>
  <c r="V31" i="13"/>
  <c r="Y31" i="13"/>
  <c r="AB31" i="13"/>
  <c r="AD31" i="13" s="1"/>
  <c r="AG33" i="13"/>
  <c r="AI33" i="13" s="1"/>
  <c r="Z103" i="13"/>
  <c r="AY102" i="13"/>
  <c r="AY131" i="13" s="1"/>
  <c r="M32" i="13"/>
  <c r="M34" i="13"/>
  <c r="P32" i="13"/>
  <c r="AG31" i="13"/>
  <c r="AI31" i="13" s="1"/>
  <c r="AL32" i="13"/>
  <c r="AN32" i="13" s="1"/>
  <c r="T101" i="13"/>
  <c r="AY103" i="13"/>
  <c r="AY132" i="13" s="1"/>
  <c r="K145" i="13"/>
  <c r="AO144" i="13"/>
  <c r="J31" i="13"/>
  <c r="J33" i="13"/>
  <c r="M31" i="13"/>
  <c r="S32" i="13"/>
  <c r="V34" i="13"/>
  <c r="AQ31" i="13"/>
  <c r="AS31" i="13" s="1"/>
  <c r="AV31" i="13"/>
  <c r="AX31" i="13" s="1"/>
  <c r="AY30" i="13"/>
  <c r="BA31" i="13"/>
  <c r="AE102" i="13"/>
  <c r="AE131" i="13" s="1"/>
  <c r="AE129" i="13" s="1"/>
  <c r="Q102" i="13"/>
  <c r="W144" i="13"/>
  <c r="AJ143" i="13"/>
  <c r="AJ30" i="13"/>
  <c r="AJ102" i="13"/>
  <c r="AJ131" i="13" s="1"/>
  <c r="K144" i="13"/>
  <c r="T145" i="13"/>
  <c r="P33" i="13"/>
  <c r="S34" i="13"/>
  <c r="AH30" i="13"/>
  <c r="AO30" i="13"/>
  <c r="AQ34" i="13"/>
  <c r="AS34" i="13" s="1"/>
  <c r="AW30" i="13"/>
  <c r="AZ30" i="13"/>
  <c r="AJ103" i="13"/>
  <c r="AJ132" i="13" s="1"/>
  <c r="AO102" i="13"/>
  <c r="AO131" i="13" s="1"/>
  <c r="K101" i="13"/>
  <c r="Q103" i="13"/>
  <c r="N144" i="13"/>
  <c r="W145" i="13"/>
  <c r="Z144" i="13"/>
  <c r="Z149" i="13"/>
  <c r="AO145" i="13"/>
  <c r="I30" i="13"/>
  <c r="S31" i="13"/>
  <c r="Y32" i="13"/>
  <c r="AB32" i="13"/>
  <c r="AD32" i="13" s="1"/>
  <c r="AE30" i="13"/>
  <c r="AG34" i="13"/>
  <c r="AI34" i="13" s="1"/>
  <c r="AL31" i="13"/>
  <c r="AN31" i="13" s="1"/>
  <c r="AT30" i="13"/>
  <c r="AV34" i="13"/>
  <c r="AX34" i="13" s="1"/>
  <c r="AO103" i="13"/>
  <c r="AO132" i="13" s="1"/>
  <c r="AT102" i="13"/>
  <c r="AT131" i="13" s="1"/>
  <c r="N145" i="13"/>
  <c r="Q144" i="13"/>
  <c r="Z145" i="13"/>
  <c r="AE144" i="13"/>
  <c r="AE143" i="13" s="1"/>
  <c r="N30" i="13"/>
  <c r="N103" i="13"/>
  <c r="P31" i="13"/>
  <c r="H30" i="13"/>
  <c r="Z30" i="13"/>
  <c r="AJ101" i="13"/>
  <c r="AJ130" i="13" s="1"/>
  <c r="Q101" i="13"/>
  <c r="AY101" i="13"/>
  <c r="AY130" i="13" s="1"/>
  <c r="H144" i="13"/>
  <c r="F30" i="13"/>
  <c r="V33" i="13"/>
  <c r="AQ33" i="13"/>
  <c r="AS33" i="13" s="1"/>
  <c r="AB33" i="13"/>
  <c r="AD33" i="13" s="1"/>
  <c r="AV33" i="13"/>
  <c r="AX33" i="13" s="1"/>
  <c r="W30" i="13"/>
  <c r="Y33" i="13"/>
  <c r="AL33" i="13"/>
  <c r="AN33" i="13" s="1"/>
  <c r="V32" i="13"/>
  <c r="T30" i="13"/>
  <c r="AU30" i="13"/>
  <c r="AP30" i="13"/>
  <c r="AK30" i="13"/>
  <c r="AF30" i="13"/>
  <c r="AA30" i="13"/>
  <c r="AB30" i="13" s="1"/>
  <c r="X30" i="13"/>
  <c r="U30" i="13"/>
  <c r="R30" i="13"/>
  <c r="O30" i="13"/>
  <c r="P30" i="13" s="1"/>
  <c r="M33" i="13"/>
  <c r="K30" i="13"/>
  <c r="AO23" i="13" l="1"/>
  <c r="AO154" i="13"/>
  <c r="AY21" i="13"/>
  <c r="AY152" i="13"/>
  <c r="BA130" i="13"/>
  <c r="AY129" i="13"/>
  <c r="BA129" i="13" s="1"/>
  <c r="AT22" i="13"/>
  <c r="AT153" i="13"/>
  <c r="AJ22" i="13"/>
  <c r="AJ153" i="13"/>
  <c r="AY22" i="13"/>
  <c r="AY153" i="13"/>
  <c r="BA153" i="13" s="1"/>
  <c r="BA131" i="13"/>
  <c r="AE23" i="13"/>
  <c r="AE154" i="13"/>
  <c r="N13" i="13"/>
  <c r="N20" i="13"/>
  <c r="O13" i="13"/>
  <c r="O20" i="13"/>
  <c r="AJ21" i="13"/>
  <c r="AJ152" i="13"/>
  <c r="N100" i="13"/>
  <c r="N132" i="13"/>
  <c r="AO22" i="13"/>
  <c r="AO153" i="13"/>
  <c r="AE22" i="13"/>
  <c r="AE153" i="13"/>
  <c r="AE151" i="13" s="1"/>
  <c r="AY23" i="13"/>
  <c r="AY154" i="13"/>
  <c r="BA154" i="13" s="1"/>
  <c r="BA132" i="13"/>
  <c r="Z100" i="13"/>
  <c r="Z132" i="13"/>
  <c r="AO151" i="13"/>
  <c r="O132" i="13"/>
  <c r="AJ23" i="13"/>
  <c r="AJ154" i="13"/>
  <c r="AJ151" i="13" s="1"/>
  <c r="AJ129" i="13"/>
  <c r="W100" i="13"/>
  <c r="W132" i="13"/>
  <c r="AT23" i="13"/>
  <c r="AT154" i="13"/>
  <c r="AT151" i="13" s="1"/>
  <c r="AT129" i="13"/>
  <c r="S30" i="13"/>
  <c r="K100" i="13"/>
  <c r="E102" i="13"/>
  <c r="E131" i="13" s="1"/>
  <c r="H143" i="13"/>
  <c r="T100" i="13"/>
  <c r="E103" i="13"/>
  <c r="E101" i="13"/>
  <c r="H100" i="13"/>
  <c r="AD30" i="13"/>
  <c r="AT100" i="13"/>
  <c r="M30" i="13"/>
  <c r="T143" i="13"/>
  <c r="AY100" i="13"/>
  <c r="AL30" i="13"/>
  <c r="AN30" i="13" s="1"/>
  <c r="AO100" i="13"/>
  <c r="AG30" i="13"/>
  <c r="AI30" i="13" s="1"/>
  <c r="AE100" i="13"/>
  <c r="N143" i="13"/>
  <c r="W143" i="13"/>
  <c r="AJ100" i="13"/>
  <c r="Q100" i="13"/>
  <c r="Q143" i="13"/>
  <c r="BA30" i="13"/>
  <c r="AV30" i="13"/>
  <c r="AX30" i="13" s="1"/>
  <c r="Z143" i="13"/>
  <c r="AQ30" i="13"/>
  <c r="AS30" i="13" s="1"/>
  <c r="J30" i="13"/>
  <c r="K143" i="13"/>
  <c r="Y30" i="13"/>
  <c r="V30" i="13"/>
  <c r="P13" i="13" l="1"/>
  <c r="O10" i="13"/>
  <c r="AY151" i="13"/>
  <c r="BA151" i="13" s="1"/>
  <c r="BA152" i="13"/>
  <c r="Z23" i="13"/>
  <c r="Z154" i="13"/>
  <c r="Z151" i="13" s="1"/>
  <c r="Z129" i="13"/>
  <c r="F132" i="13"/>
  <c r="P132" i="13"/>
  <c r="O154" i="13"/>
  <c r="O129" i="13"/>
  <c r="N154" i="13"/>
  <c r="N151" i="13" s="1"/>
  <c r="N129" i="13"/>
  <c r="P20" i="13"/>
  <c r="W23" i="13"/>
  <c r="W20" i="13" s="1"/>
  <c r="W154" i="13"/>
  <c r="W129" i="13"/>
  <c r="Y129" i="13" s="1"/>
  <c r="Y132" i="13"/>
  <c r="E100" i="13"/>
  <c r="I101" i="13"/>
  <c r="F101" i="13" s="1"/>
  <c r="I102" i="13"/>
  <c r="F102" i="13" s="1"/>
  <c r="I103" i="13"/>
  <c r="F103" i="13" s="1"/>
  <c r="I104" i="13"/>
  <c r="F104" i="13" s="1"/>
  <c r="I11" i="13"/>
  <c r="J11" i="13"/>
  <c r="K11" i="13"/>
  <c r="L11" i="13"/>
  <c r="M11" i="13"/>
  <c r="I12" i="13"/>
  <c r="J12" i="13"/>
  <c r="K12" i="13"/>
  <c r="L12" i="13"/>
  <c r="M12" i="13"/>
  <c r="H12" i="13"/>
  <c r="H11" i="13"/>
  <c r="M19" i="13"/>
  <c r="L19" i="13"/>
  <c r="K19" i="13"/>
  <c r="M18" i="13"/>
  <c r="L18" i="13"/>
  <c r="K18" i="13"/>
  <c r="M17" i="13"/>
  <c r="L17" i="13"/>
  <c r="K17" i="13"/>
  <c r="M16" i="13"/>
  <c r="L16" i="13"/>
  <c r="K16" i="13"/>
  <c r="M15" i="13"/>
  <c r="L15" i="13"/>
  <c r="K15" i="13"/>
  <c r="M14" i="13"/>
  <c r="L14" i="13"/>
  <c r="K14" i="13"/>
  <c r="M13" i="13"/>
  <c r="L13" i="13"/>
  <c r="K13" i="13"/>
  <c r="J19" i="13"/>
  <c r="I19" i="13"/>
  <c r="H19" i="13"/>
  <c r="J18" i="13"/>
  <c r="I18" i="13"/>
  <c r="H18" i="13"/>
  <c r="J17" i="13"/>
  <c r="I17" i="13"/>
  <c r="H17" i="13"/>
  <c r="J16" i="13"/>
  <c r="I16" i="13"/>
  <c r="H16" i="13"/>
  <c r="J15" i="13"/>
  <c r="I15" i="13"/>
  <c r="H15" i="13"/>
  <c r="J14" i="13"/>
  <c r="I14" i="13"/>
  <c r="H14" i="13"/>
  <c r="J13" i="13"/>
  <c r="I13" i="13"/>
  <c r="H13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AS15" i="13"/>
  <c r="AT15" i="13"/>
  <c r="AU15" i="13"/>
  <c r="AV15" i="13"/>
  <c r="AW15" i="13"/>
  <c r="AX15" i="13"/>
  <c r="AY15" i="13"/>
  <c r="AZ15" i="13"/>
  <c r="BA15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AS16" i="13"/>
  <c r="AT16" i="13"/>
  <c r="AU16" i="13"/>
  <c r="AV16" i="13"/>
  <c r="AW16" i="13"/>
  <c r="AX16" i="13"/>
  <c r="AY16" i="13"/>
  <c r="AZ16" i="13"/>
  <c r="BA16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AS17" i="13"/>
  <c r="AT17" i="13"/>
  <c r="AU17" i="13"/>
  <c r="AV17" i="13"/>
  <c r="AW17" i="13"/>
  <c r="AX17" i="13"/>
  <c r="AY17" i="13"/>
  <c r="AZ17" i="13"/>
  <c r="BA17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AS18" i="13"/>
  <c r="AT18" i="13"/>
  <c r="AU18" i="13"/>
  <c r="AV18" i="13"/>
  <c r="AW18" i="13"/>
  <c r="AX18" i="13"/>
  <c r="AY18" i="13"/>
  <c r="AZ18" i="13"/>
  <c r="BA18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AS19" i="13"/>
  <c r="AT19" i="13"/>
  <c r="AU19" i="13"/>
  <c r="AV19" i="13"/>
  <c r="AW19" i="13"/>
  <c r="AX19" i="13"/>
  <c r="AY19" i="13"/>
  <c r="AZ19" i="13"/>
  <c r="BA19" i="13"/>
  <c r="F16" i="13"/>
  <c r="F17" i="13"/>
  <c r="Q11" i="13"/>
  <c r="Q12" i="13"/>
  <c r="Q13" i="13"/>
  <c r="P14" i="13"/>
  <c r="P24" i="13" s="1"/>
  <c r="Q14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AM11" i="13"/>
  <c r="AN11" i="13"/>
  <c r="AO11" i="13"/>
  <c r="AP11" i="13"/>
  <c r="AQ11" i="13"/>
  <c r="AR11" i="13"/>
  <c r="AS11" i="13"/>
  <c r="AU11" i="13"/>
  <c r="AV11" i="13"/>
  <c r="AW11" i="13"/>
  <c r="AX11" i="13"/>
  <c r="AY11" i="13"/>
  <c r="AZ11" i="13"/>
  <c r="BA11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AM12" i="13"/>
  <c r="AN12" i="13"/>
  <c r="AO12" i="13"/>
  <c r="AP12" i="13"/>
  <c r="AQ12" i="13"/>
  <c r="AR12" i="13"/>
  <c r="AS12" i="13"/>
  <c r="AU12" i="13"/>
  <c r="AV12" i="13"/>
  <c r="AW12" i="13"/>
  <c r="AX12" i="13"/>
  <c r="AY12" i="13"/>
  <c r="AZ12" i="13"/>
  <c r="BA12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BA13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AS14" i="13"/>
  <c r="AU14" i="13"/>
  <c r="AV14" i="13"/>
  <c r="AW14" i="13"/>
  <c r="AX14" i="13"/>
  <c r="AY14" i="13"/>
  <c r="AZ14" i="13"/>
  <c r="BA14" i="13"/>
  <c r="F18" i="13"/>
  <c r="F129" i="13" l="1"/>
  <c r="P129" i="13"/>
  <c r="F23" i="13"/>
  <c r="F146" i="13"/>
  <c r="F143" i="13" s="1"/>
  <c r="P154" i="13"/>
  <c r="O151" i="13"/>
  <c r="P151" i="13" s="1"/>
  <c r="W10" i="13"/>
  <c r="W151" i="13"/>
  <c r="Y151" i="13" s="1"/>
  <c r="Y154" i="13"/>
  <c r="F15" i="13"/>
  <c r="AZ24" i="13"/>
  <c r="AB24" i="13"/>
  <c r="S24" i="13"/>
  <c r="F24" i="13"/>
  <c r="F20" i="13" s="1"/>
  <c r="AX23" i="13"/>
  <c r="AD23" i="13"/>
  <c r="V23" i="13"/>
  <c r="R23" i="13"/>
  <c r="AX22" i="13"/>
  <c r="AH10" i="13"/>
  <c r="L22" i="13"/>
  <c r="I21" i="13"/>
  <c r="M22" i="13"/>
  <c r="I23" i="13"/>
  <c r="J24" i="13"/>
  <c r="AY24" i="13"/>
  <c r="AU24" i="13"/>
  <c r="AQ24" i="13"/>
  <c r="AM24" i="13"/>
  <c r="AI24" i="13"/>
  <c r="AE24" i="13"/>
  <c r="AA24" i="13"/>
  <c r="AD22" i="13"/>
  <c r="V22" i="13"/>
  <c r="BA22" i="13"/>
  <c r="AS22" i="13"/>
  <c r="Y22" i="13"/>
  <c r="U22" i="13"/>
  <c r="J23" i="13"/>
  <c r="M21" i="13"/>
  <c r="J10" i="13"/>
  <c r="AJ24" i="13"/>
  <c r="AJ20" i="13" s="1"/>
  <c r="T24" i="13"/>
  <c r="R22" i="13"/>
  <c r="AX10" i="13"/>
  <c r="AR24" i="13"/>
  <c r="I22" i="13"/>
  <c r="AP10" i="13"/>
  <c r="BA21" i="13"/>
  <c r="AS10" i="13"/>
  <c r="AK10" i="13"/>
  <c r="Y21" i="13"/>
  <c r="U21" i="13"/>
  <c r="L23" i="13"/>
  <c r="M24" i="13"/>
  <c r="AW10" i="13"/>
  <c r="AV24" i="13"/>
  <c r="AN24" i="13"/>
  <c r="AF24" i="13"/>
  <c r="T21" i="13"/>
  <c r="H23" i="13"/>
  <c r="I24" i="13"/>
  <c r="M23" i="13"/>
  <c r="J22" i="13"/>
  <c r="AC10" i="13"/>
  <c r="K24" i="13"/>
  <c r="U10" i="13"/>
  <c r="AS21" i="13"/>
  <c r="AI22" i="13"/>
  <c r="S22" i="13"/>
  <c r="AI21" i="13"/>
  <c r="S21" i="13"/>
  <c r="AN21" i="13"/>
  <c r="H24" i="13"/>
  <c r="J21" i="13"/>
  <c r="K23" i="13"/>
  <c r="L24" i="13"/>
  <c r="H21" i="13"/>
  <c r="L21" i="13"/>
  <c r="K10" i="13"/>
  <c r="AX21" i="13"/>
  <c r="AD21" i="13"/>
  <c r="V21" i="13"/>
  <c r="H22" i="13"/>
  <c r="K21" i="13"/>
  <c r="Z10" i="13"/>
  <c r="Q24" i="13"/>
  <c r="I100" i="13"/>
  <c r="F100" i="13" s="1"/>
  <c r="K22" i="13"/>
  <c r="M10" i="13"/>
  <c r="L10" i="13"/>
  <c r="I10" i="13"/>
  <c r="H10" i="13"/>
  <c r="AX24" i="13"/>
  <c r="AP24" i="13"/>
  <c r="AL24" i="13"/>
  <c r="AH24" i="13"/>
  <c r="AD24" i="13"/>
  <c r="Z24" i="13"/>
  <c r="V24" i="13"/>
  <c r="R24" i="13"/>
  <c r="BA24" i="13"/>
  <c r="AW24" i="13"/>
  <c r="AS24" i="13"/>
  <c r="AO24" i="13"/>
  <c r="AK24" i="13"/>
  <c r="AG24" i="13"/>
  <c r="AC24" i="13"/>
  <c r="Y24" i="13"/>
  <c r="U24" i="13"/>
  <c r="BA23" i="13"/>
  <c r="AS23" i="13"/>
  <c r="Y23" i="13"/>
  <c r="U23" i="13"/>
  <c r="O24" i="13"/>
  <c r="AN22" i="13"/>
  <c r="T22" i="13"/>
  <c r="Q10" i="13"/>
  <c r="AR10" i="13"/>
  <c r="AN23" i="13"/>
  <c r="AN10" i="13"/>
  <c r="AJ10" i="13"/>
  <c r="AF10" i="13"/>
  <c r="AB10" i="13"/>
  <c r="X10" i="13"/>
  <c r="T23" i="13"/>
  <c r="T10" i="13"/>
  <c r="R21" i="13"/>
  <c r="R10" i="13"/>
  <c r="BA10" i="13"/>
  <c r="AV10" i="13"/>
  <c r="AO10" i="13"/>
  <c r="AG10" i="13"/>
  <c r="Y10" i="13"/>
  <c r="AZ10" i="13"/>
  <c r="AL10" i="13"/>
  <c r="AD10" i="13"/>
  <c r="V10" i="13"/>
  <c r="AI23" i="13"/>
  <c r="S23" i="13"/>
  <c r="AY10" i="13"/>
  <c r="AU10" i="13"/>
  <c r="AQ10" i="13"/>
  <c r="AM10" i="13"/>
  <c r="AI10" i="13"/>
  <c r="AE10" i="13"/>
  <c r="AA10" i="13"/>
  <c r="S10" i="13"/>
  <c r="AD20" i="13" l="1"/>
  <c r="J20" i="13"/>
  <c r="AU20" i="13"/>
  <c r="I20" i="13"/>
  <c r="M20" i="13"/>
  <c r="K20" i="13"/>
  <c r="H20" i="13"/>
  <c r="AM20" i="13"/>
  <c r="AR20" i="13"/>
  <c r="AG20" i="13"/>
  <c r="AW20" i="13"/>
  <c r="AX20" i="13"/>
  <c r="AV20" i="13"/>
  <c r="Z20" i="13"/>
  <c r="AB20" i="13"/>
  <c r="AH20" i="13"/>
  <c r="R20" i="13"/>
  <c r="Y20" i="13"/>
  <c r="AO20" i="13"/>
  <c r="AP20" i="13"/>
  <c r="AI20" i="13"/>
  <c r="X20" i="13"/>
  <c r="AN20" i="13"/>
  <c r="AZ20" i="13"/>
  <c r="AE20" i="13"/>
  <c r="AA20" i="13"/>
  <c r="AC20" i="13"/>
  <c r="AS20" i="13"/>
  <c r="V20" i="13"/>
  <c r="AL20" i="13"/>
  <c r="L20" i="13"/>
  <c r="U20" i="13"/>
  <c r="AK20" i="13"/>
  <c r="BA20" i="13"/>
  <c r="AQ20" i="13"/>
  <c r="T20" i="13"/>
  <c r="S20" i="13"/>
  <c r="AY20" i="13"/>
  <c r="AF20" i="13"/>
  <c r="E18" i="13" l="1"/>
  <c r="E15" i="13" s="1"/>
  <c r="E160" i="13"/>
  <c r="E34" i="13"/>
  <c r="E36" i="13"/>
  <c r="E35" i="13" l="1"/>
  <c r="E31" i="13"/>
  <c r="E25" i="13"/>
  <c r="G25" i="13" s="1"/>
  <c r="G34" i="13"/>
  <c r="G32" i="13"/>
  <c r="G104" i="13"/>
  <c r="E149" i="13" l="1"/>
  <c r="E133" i="13"/>
  <c r="G133" i="13" s="1"/>
  <c r="G102" i="13"/>
  <c r="G31" i="13"/>
  <c r="G33" i="13"/>
  <c r="G101" i="13"/>
  <c r="G131" i="13" l="1"/>
  <c r="E22" i="13"/>
  <c r="E145" i="13"/>
  <c r="G145" i="13" s="1"/>
  <c r="G139" i="13"/>
  <c r="E148" i="13"/>
  <c r="G28" i="13" l="1"/>
  <c r="H25" i="3" l="1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5" i="8" l="1"/>
  <c r="C11" i="8"/>
  <c r="D11" i="8" s="1"/>
  <c r="C8" i="8"/>
  <c r="D8" i="8" s="1"/>
  <c r="C14" i="8"/>
  <c r="D14" i="8" s="1"/>
  <c r="C19" i="8"/>
  <c r="D19" i="8" s="1"/>
  <c r="D5" i="8"/>
  <c r="C24" i="8" l="1"/>
  <c r="D24" i="8"/>
  <c r="G18" i="13" l="1"/>
  <c r="G103" i="13" l="1"/>
  <c r="E132" i="13"/>
  <c r="G100" i="13"/>
  <c r="E30" i="13"/>
  <c r="G30" i="13" s="1"/>
  <c r="G132" i="13" l="1"/>
  <c r="E23" i="13"/>
  <c r="E20" i="13" s="1"/>
  <c r="E146" i="13"/>
  <c r="E129" i="13"/>
  <c r="G129" i="13" s="1"/>
  <c r="G146" i="13" l="1"/>
  <c r="E143" i="13"/>
  <c r="G143" i="13" l="1"/>
  <c r="E12" i="13"/>
  <c r="E153" i="13" s="1"/>
  <c r="F12" i="13"/>
  <c r="F153" i="13" s="1"/>
  <c r="E13" i="13"/>
  <c r="E154" i="13" s="1"/>
  <c r="F13" i="13"/>
  <c r="F10" i="13" s="1"/>
  <c r="G23" i="13"/>
  <c r="F154" i="13" l="1"/>
  <c r="G154" i="13" s="1"/>
  <c r="G13" i="13"/>
  <c r="G153" i="13"/>
  <c r="E10" i="13"/>
  <c r="G12" i="13"/>
  <c r="AT12" i="13"/>
  <c r="AT125" i="13"/>
  <c r="AT144" i="13"/>
  <c r="AT11" i="13" s="1"/>
  <c r="AT145" i="13"/>
  <c r="E151" i="13" l="1"/>
  <c r="G10" i="13"/>
  <c r="G20" i="13"/>
  <c r="F151" i="13"/>
  <c r="AT10" i="13"/>
  <c r="AT20" i="13"/>
  <c r="AT143" i="13"/>
  <c r="AO125" i="13"/>
  <c r="AO148" i="13" s="1"/>
  <c r="AO143" i="13" s="1"/>
  <c r="AO129" i="13"/>
  <c r="AO149" i="13"/>
  <c r="G151" i="13" l="1"/>
  <c r="BB143" i="13"/>
  <c r="N10" i="13"/>
  <c r="BB10" i="13" l="1"/>
  <c r="P10" i="13"/>
</calcChain>
</file>

<file path=xl/sharedStrings.xml><?xml version="1.0" encoding="utf-8"?>
<sst xmlns="http://schemas.openxmlformats.org/spreadsheetml/2006/main" count="1509" uniqueCount="438">
  <si>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</si>
  <si>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</si>
  <si>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</si>
  <si>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</si>
  <si>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</si>
  <si>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</si>
  <si>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</si>
  <si>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</si>
  <si>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</si>
  <si>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</si>
  <si>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</si>
  <si>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</si>
  <si>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</si>
  <si>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</si>
  <si>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</si>
  <si>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</si>
  <si>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</si>
  <si>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</si>
  <si>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</si>
  <si>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</si>
  <si>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</si>
  <si>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</si>
  <si>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</si>
  <si>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</si>
  <si>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</si>
  <si>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</si>
  <si>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</si>
  <si>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</si>
  <si>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</si>
  <si>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</si>
  <si>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</si>
  <si>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</si>
  <si>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</si>
  <si>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</si>
  <si>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</si>
  <si>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</si>
  <si>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</si>
  <si>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</si>
  <si>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</si>
  <si>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</si>
  <si>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</si>
  <si>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</si>
  <si>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</si>
  <si>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</si>
  <si>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</si>
  <si>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</si>
  <si>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</si>
  <si>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</si>
  <si>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</si>
  <si>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</si>
  <si>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</si>
  <si>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</si>
  <si>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</si>
  <si>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</si>
  <si>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</si>
  <si>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</si>
  <si>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</si>
  <si>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</si>
  <si>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</si>
  <si>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</si>
  <si>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</si>
  <si>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</si>
  <si>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</si>
  <si>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</si>
  <si>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</si>
  <si>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</si>
  <si>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</si>
  <si>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</si>
  <si>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</si>
  <si>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</si>
  <si>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</si>
  <si>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</si>
  <si>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</si>
  <si>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</si>
  <si>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</si>
  <si>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</si>
  <si>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</si>
  <si>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</si>
  <si>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</si>
  <si>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</si>
  <si>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</si>
  <si>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</si>
  <si>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</si>
  <si>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</si>
  <si>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</si>
  <si>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</si>
  <si>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</si>
  <si>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</si>
  <si>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</si>
  <si>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</si>
  <si>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</si>
  <si>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</si>
  <si>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</si>
  <si>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</si>
  <si>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</si>
  <si>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</si>
  <si>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</si>
  <si>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</si>
  <si>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</si>
  <si>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</si>
  <si>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</si>
  <si>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</si>
  <si>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</si>
  <si>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</si>
  <si>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</si>
  <si>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</si>
  <si>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</si>
  <si>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</si>
  <si>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</si>
  <si>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</si>
  <si>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</si>
  <si>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</si>
  <si>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</si>
  <si>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</si>
  <si>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</si>
  <si>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</si>
  <si>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</si>
  <si>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</si>
  <si>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</si>
  <si>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</si>
  <si>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</si>
  <si>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</si>
  <si>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</si>
  <si>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</si>
  <si>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</si>
  <si>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</si>
  <si>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</si>
  <si>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</si>
  <si>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</si>
  <si>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</si>
  <si>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</si>
  <si>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</si>
  <si>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</si>
  <si>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</si>
  <si>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</si>
  <si>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</si>
  <si>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</si>
  <si>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</si>
  <si>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</si>
  <si>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</si>
  <si>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</si>
  <si>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</si>
  <si>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</si>
  <si>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</si>
  <si>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</si>
  <si>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</si>
  <si>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</si>
  <si>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</si>
  <si>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</si>
  <si>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</si>
  <si>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</si>
  <si>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</si>
  <si>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</si>
  <si>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</si>
  <si>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</si>
  <si>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</si>
  <si>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</si>
  <si>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</si>
  <si>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</si>
  <si>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</si>
  <si>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</si>
  <si>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</si>
  <si>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</si>
  <si>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</si>
  <si>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</si>
  <si>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</si>
  <si>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</si>
  <si>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</si>
  <si>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</si>
  <si>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</si>
  <si>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</si>
  <si>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</si>
  <si>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</si>
  <si>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</si>
  <si>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</si>
  <si>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</si>
  <si>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</si>
  <si>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</si>
  <si>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</si>
  <si>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</si>
  <si>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</si>
  <si>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</si>
  <si>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</si>
  <si>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</si>
  <si>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</si>
  <si>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</si>
  <si>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</si>
  <si>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</si>
  <si>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</si>
  <si>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</si>
  <si>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</si>
  <si>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</si>
  <si>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</si>
  <si>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</si>
  <si>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</si>
  <si>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</si>
  <si>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</si>
  <si>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</si>
  <si>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</si>
  <si>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</si>
  <si>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</si>
  <si>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</si>
  <si>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</si>
  <si>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</si>
  <si>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</si>
  <si>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</si>
  <si>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</si>
  <si>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</si>
  <si>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</si>
  <si>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</si>
  <si>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</si>
  <si>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</si>
  <si>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</si>
  <si>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</si>
  <si>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</si>
  <si>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</si>
  <si>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</si>
  <si>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</si>
  <si>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</si>
  <si>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</si>
  <si>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</si>
  <si>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</si>
  <si>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</si>
  <si>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</si>
  <si>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</si>
  <si>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</si>
  <si>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</si>
  <si>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</si>
  <si>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</si>
  <si>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</si>
  <si>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</si>
  <si>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</si>
  <si>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</si>
  <si>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</si>
  <si>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</si>
  <si>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</si>
  <si>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</si>
  <si>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</si>
  <si>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</si>
  <si>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</si>
  <si>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</si>
  <si>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</si>
  <si>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</si>
  <si>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</si>
  <si>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</si>
  <si>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</si>
  <si>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</si>
  <si>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</si>
  <si>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</si>
  <si>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</si>
  <si>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</si>
  <si>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</si>
  <si>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</si>
  <si>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</si>
  <si>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</si>
  <si>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</si>
  <si>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</si>
  <si>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</si>
  <si>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</si>
  <si>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</si>
  <si>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График (сетевой график)реализации 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</si>
  <si>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</si>
  <si>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</si>
  <si>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</si>
  <si>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</si>
  <si>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</si>
  <si>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</si>
  <si>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Исполнитель: ФИО, должность, тел.: 8 (3466) _____________________________________</t>
  </si>
  <si>
    <t>(Ф.И.О. подпись)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</si>
  <si>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</si>
  <si>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</si>
  <si>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</si>
  <si>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</si>
  <si>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</si>
  <si>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</si>
  <si>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Причины отклонения  фактического исполнения от запланированного</t>
  </si>
  <si>
    <t>фактическое исполнение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</si>
  <si>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</si>
  <si>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</si>
  <si>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</si>
  <si>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</si>
  <si>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управление культуры администрации района</t>
  </si>
  <si>
    <t>в том числе объем средств бюджета района, выделяемый негосударственным организациям, в том числе социально ориентированным некоммерческим организациям, на предоставление услуг (работ) в сфере культуры</t>
  </si>
  <si>
    <t>Подключение общедоступных библиотек к сети Интернет</t>
  </si>
  <si>
    <t>Перевод документов в машиночитаемые форматы</t>
  </si>
  <si>
    <t>Автоматизация библиотек, приобретение автоматизированных рабочих мест, модернизация парка персональных компьютеров, программного обеспечения, периферийного и мультимедийного оборудования, проведение локально-вычислительных сетей</t>
  </si>
  <si>
    <t>Комплектование библиотечных, в том числе книжных фондов</t>
  </si>
  <si>
    <t>Подписка (приобретение) периодических изданий</t>
  </si>
  <si>
    <t>Обновление электронных баз данных</t>
  </si>
  <si>
    <t>Mодернизация библиотек сельских поселений</t>
  </si>
  <si>
    <t xml:space="preserve">1.1.2. </t>
  </si>
  <si>
    <t xml:space="preserve">Комплектование библиотечных фондов </t>
  </si>
  <si>
    <t xml:space="preserve">1.1.3. </t>
  </si>
  <si>
    <t>Оформление подписки на периодические издания</t>
  </si>
  <si>
    <t xml:space="preserve">1.1.4. </t>
  </si>
  <si>
    <t xml:space="preserve">1.1.5. </t>
  </si>
  <si>
    <t>Участие в международных, межрегиональных, всероссийских, окружных фестивалях, выставках и конкурсах, в том числе обеспечение участие мастеров муниципального автономного учреждения «Межпоселенческий центр национальных промыслов и ремесел» в федеральных и региональных выставках и ярмарках</t>
  </si>
  <si>
    <t xml:space="preserve">всего </t>
  </si>
  <si>
    <t>Районный фестиваль искусств «Мое сердце – Нижневартовский район», в том числе организация и проведение выставки-ярмарки народных художественных промыслов  и ремесел народов, проживающих на территории района «Хоровод дружбы», с  включением  обучающих мастер-классов</t>
  </si>
  <si>
    <t xml:space="preserve">1.1.8. </t>
  </si>
  <si>
    <t xml:space="preserve">1.1.9. </t>
  </si>
  <si>
    <t>Районный татаро-башкирский праздник «Сабантуй»</t>
  </si>
  <si>
    <t xml:space="preserve">1.1.10. </t>
  </si>
  <si>
    <t>Открытый региональный фестиваль Югорских народов «Россыпи Югры»</t>
  </si>
  <si>
    <t xml:space="preserve">1.1.11. </t>
  </si>
  <si>
    <t>II Открытая региональная краеведческая конференция им. Ю.К. Вэллы</t>
  </si>
  <si>
    <t>1.1.16</t>
  </si>
  <si>
    <t>Малые (Детские) Вэловские чтения «Кладезь народной мудрости», посвященные 70-летию Ю.К. Вэллы (Айваседы)</t>
  </si>
  <si>
    <t>1.1.17</t>
  </si>
  <si>
    <t>Организация и проведение конкурса на присуждение грантов Нижневартовского района для поддержки проектов и программ для приобщения населения к культурному и природному наследию района</t>
  </si>
  <si>
    <t>1.1.18</t>
  </si>
  <si>
    <t>Укрепление материально-технической базы учреждений культуры и искусства (показатель 1,2)</t>
  </si>
  <si>
    <t>Подпрограмма 2. Укрепление единого культурного пространства в Нижневартовском районе</t>
  </si>
  <si>
    <t>Подпрограмма 1. Обеспечение прав граждан на доступ к культурным ценностям и информации»</t>
  </si>
  <si>
    <t>"Культурное пространство Нижневартовского района", постановление администрации района от 26.10.2018 № 2456</t>
  </si>
  <si>
    <t>Увеличение числа обращений к цифровым ресурсам культуры (% к базовому значению)</t>
  </si>
  <si>
    <t>Количество организаций культуры, получивших современное оборудование (единиц)</t>
  </si>
  <si>
    <t>Увеличение доли граждан, получивших услуги в негосударственных, в том числе некоммерческих, организациях, в общем числе граждан, получивших услуги в сфере культуры(%)</t>
  </si>
  <si>
    <t>Доля средств местного бюджета, выделяемая негосударственным организациям, в том числе социально ориентированным некоммерческим организациям, на предоставление услуг (работ) в сфере культуры,(%)</t>
  </si>
  <si>
    <t xml:space="preserve">2
(600 человек)
</t>
  </si>
  <si>
    <t>СОГЛАСОВАНО:</t>
  </si>
  <si>
    <t>_________________________(подпись)</t>
  </si>
  <si>
    <t xml:space="preserve"> ГРАФИК </t>
  </si>
  <si>
    <t>"Культурное простраство Нижневартовского района"</t>
  </si>
  <si>
    <t xml:space="preserve">Руководитель программы </t>
  </si>
  <si>
    <t>1.2.1.1.</t>
  </si>
  <si>
    <t>1.2.1.2.</t>
  </si>
  <si>
    <t>администрация сельского  поселения Ларьяк</t>
  </si>
  <si>
    <t>Специалист  департамента финансов администрации района___________________ В.В.Шадрина</t>
  </si>
  <si>
    <t>1.1.19</t>
  </si>
  <si>
    <t>Проведение независимой оценки качества оказания услуг населению учреждениями культуры</t>
  </si>
  <si>
    <t>администрация сельского  поселения Зайцева речка</t>
  </si>
  <si>
    <t xml:space="preserve">Заместитель Главы  района </t>
  </si>
  <si>
    <t>Х.Ж.Абдуллин</t>
  </si>
  <si>
    <t>А.В. Фадеева</t>
  </si>
  <si>
    <t>Целевые показатели муниципальной программы  "Культурное пространство"</t>
  </si>
  <si>
    <t>Создание условий для развития поддержки одаренных детей и молодежи,  художественного образования, профессионального искусства, библиотечного дела,сохранения нематериального и материального наследия, стимулирования культурного разнообразия, реализации инновационных проектов в архивах направленных на укрепление гражданского единства, развития кадрового потенциала,     (показатель1,2,3,4 )</t>
  </si>
  <si>
    <t xml:space="preserve">1.1.1. </t>
  </si>
  <si>
    <t>Обеспечение информатизации общедоступных библиотек</t>
  </si>
  <si>
    <t>муниципальное автономное учреждение"Межпоселенческая библиотека"</t>
  </si>
  <si>
    <t>бюджет  автономного округа</t>
  </si>
  <si>
    <t xml:space="preserve"> муниципальное автономное учреждение"Межпоселенческая библиотека"</t>
  </si>
  <si>
    <t>Региональный конкурс дет-ских талантов «Северная Звезда»</t>
  </si>
  <si>
    <t>районное муниципальное автономное учреждение "Межпоселенческий культурно-досуговый комплекс  "Арлекино"</t>
  </si>
  <si>
    <t xml:space="preserve">муниципальные учреждения культуры </t>
  </si>
  <si>
    <t xml:space="preserve">1.1.6. </t>
  </si>
  <si>
    <t>Районный фестиваль авторской песни «Здесь Родины моей начало»</t>
  </si>
  <si>
    <t xml:space="preserve"> районное муниципальное автономное учреждение "Межпоселенческий культурно-досуговый комплекс  "Арлекино"</t>
  </si>
  <si>
    <t xml:space="preserve">1.1.7. </t>
  </si>
  <si>
    <t>Районный театральный фестиваль</t>
  </si>
  <si>
    <t>Организация семинаров, мастер-классов, курсов повышения квалификации для работников культуры и дополнительного образования, сотрудников негосударственных  организаций, в том числе СОНКО – поставщиков услуг  социальной сферы в сфере культуры, в том числе в сфере народных художественных промыслов  и ремесел</t>
  </si>
  <si>
    <t xml:space="preserve">1.1.12. </t>
  </si>
  <si>
    <t xml:space="preserve">Районный фестиваль «Салют Победы», посвященный годовщине Победы в Великой Отечественной войне 1941–1945 годов   </t>
  </si>
  <si>
    <t>1.1.13</t>
  </si>
  <si>
    <t xml:space="preserve">Смотр-конкурс самодеятельного народного творчества (марафон по поселениям) в рамках районного фестиваля «Салют Победы», посвященного  годовщине Победы в Великой Отечественной войне 1941–1945 годов (с участием в окружных конкурсах) </t>
  </si>
  <si>
    <t>1.1.14</t>
  </si>
  <si>
    <t>Районный смотр-конкурс вариативных программ, профессионального мастерства «Лучшие имена», посвященный Дню работника культуры</t>
  </si>
  <si>
    <t>1.1.15</t>
  </si>
  <si>
    <t>Конкурс инновационных проектов среди работников учреждений культуры</t>
  </si>
  <si>
    <t xml:space="preserve">муниципальное автономное учреждение «Межпоселенческий  центр национальных промыслов и ремесел» </t>
  </si>
  <si>
    <t>1.1.20</t>
  </si>
  <si>
    <t>Организация и проведение марафона Славы</t>
  </si>
  <si>
    <t>1.1.21</t>
  </si>
  <si>
    <t>Передвижная выставка "Реликвии воинской славы"</t>
  </si>
  <si>
    <t>1.1.22</t>
  </si>
  <si>
    <t>Издание фотоальбома  по итогм "Марафона Славы"</t>
  </si>
  <si>
    <t>1.1.23.</t>
  </si>
  <si>
    <t>Конкурсна лучшеофорленфасадов и территорий учреждени, предприятий и организаций "Во славу России"</t>
  </si>
  <si>
    <t>управление архетектуры и градостроительства администрации района</t>
  </si>
  <si>
    <t>итого по  основному мероприятию 1.1</t>
  </si>
  <si>
    <t>Приобретение музыкальных инструментов, мебели, сценических костюмов, сценической обуви, специализированного оборудования, художественных материалов для учреждений культуры, изготовление выставочных баннеров, в том числе:</t>
  </si>
  <si>
    <t xml:space="preserve"> муниципальные автономные учреждения культуры и организации дополнительного образования, администрации городсих  и сельских поселений</t>
  </si>
  <si>
    <t>1.2.1.3</t>
  </si>
  <si>
    <t>администрация сельского  поселения Вата</t>
  </si>
  <si>
    <t>в том числе безвозмездные поступления  от физических и юридических лиц</t>
  </si>
  <si>
    <t>итого по  основному мероприятию 1.2</t>
  </si>
  <si>
    <t>2.1</t>
  </si>
  <si>
    <t>Обеспечение деятельности муниципальных учреждений культуры и искусства»(показатель 1,2,3.4)</t>
  </si>
  <si>
    <t>иные внебюджетные источники</t>
  </si>
  <si>
    <t>итого по  подпрограмме 2</t>
  </si>
  <si>
    <t>Ответственный исполнитель:Управление культуры администрации района</t>
  </si>
  <si>
    <t>Соисполнитель :администрация сельского поселения Ларьяк</t>
  </si>
  <si>
    <t>Соисполнитель :администрация сельского поселения Зайцева речка</t>
  </si>
  <si>
    <t>Соисполнитель :управление архетектуры и градостроительства администрации района</t>
  </si>
  <si>
    <t xml:space="preserve">Портфель проекта «Культура»  </t>
  </si>
  <si>
    <t>1.3.1</t>
  </si>
  <si>
    <t>Приобретение музыкальных инструментов, мебели, сценических костюмов, сценической обуви, специализированного оборудования, художественных материалов для муниципальных автономных организаций дополнительного образования</t>
  </si>
  <si>
    <t>муниципальные автономные оргаизации дополнительного образования детей</t>
  </si>
  <si>
    <t>итого по  основному мероприятию 1.3</t>
  </si>
  <si>
    <t>реализации в 2020  году муниципальной программы</t>
  </si>
  <si>
    <t>Таблица 5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</si>
  <si>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</si>
  <si>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</si>
  <si>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Наименование муниципальной составляющей регионального проекта</t>
  </si>
  <si>
    <t xml:space="preserve">№ основного мероприятия муниципальной  программы 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</si>
  <si>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</si>
  <si>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</si>
  <si>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</si>
  <si>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</si>
  <si>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</si>
  <si>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</si>
  <si>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</si>
  <si>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 xml:space="preserve">факт
по состоянию на отчетную дату**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</si>
  <si>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</si>
  <si>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</si>
  <si>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</si>
  <si>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Всего по портфелям проектов:</t>
  </si>
  <si>
    <t>х</t>
  </si>
  <si>
    <t>-</t>
  </si>
  <si>
    <t>бюджет автономного округа (дорожный фонд)</t>
  </si>
  <si>
    <t xml:space="preserve">Региональный проект "_________________" 
</t>
  </si>
  <si>
    <t>Примечание: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</si>
  <si>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</si>
  <si>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</si>
  <si>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</si>
  <si>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".</t>
  </si>
  <si>
    <t>Исполнитель: 
Новиков Иван Валерьевич, 
главный специалист отдела экономики на транспорте, 
тел. 8 (3467) 388-107</t>
  </si>
  <si>
    <t>по муниципальной программе"Культурное пространство в Нижневартовском районе"</t>
  </si>
  <si>
    <t xml:space="preserve">Региональный проект "Культура" 
</t>
  </si>
  <si>
    <t xml:space="preserve">Приобретение музыкальных инструментов, мебели, сценических костюмов, сценической обуви, специализированного оборудования, художественных материалов для муниципальных автономных организаций дополнительного образования  в рамках регионального проекта «Культурная среда» </t>
  </si>
  <si>
    <t>план на 2021 год *</t>
  </si>
  <si>
    <t>итого по  подпрограмме 1</t>
  </si>
  <si>
    <t>Значение показателя на 2021 год</t>
  </si>
  <si>
    <t>Увеличение числа граждан, принимающих участие в культурной деятельности  (% к базовому значению)</t>
  </si>
  <si>
    <t xml:space="preserve">208208 человек
</t>
  </si>
  <si>
    <t xml:space="preserve">77 735
</t>
  </si>
  <si>
    <t>обращений</t>
  </si>
  <si>
    <t>Количество специалистов, прошедших повышение квалификации на базе Центров непрерывного образования до 12 человек</t>
  </si>
  <si>
    <t>человек</t>
  </si>
  <si>
    <t>Исполняющий обязанности начальника управления культуры__________________________ А.В.Бабишева</t>
  </si>
  <si>
    <t>Информация о финансировании в 2021 году  (тыс. рублей)</t>
  </si>
  <si>
    <t xml:space="preserve">Исполняющий обязанности начальника управления культуры и спорта __________________________ </t>
  </si>
  <si>
    <t>2 квартал</t>
  </si>
  <si>
    <t>3 квартал</t>
  </si>
  <si>
    <t>4 квартал</t>
  </si>
  <si>
    <t>план, в соответствии с постановлением №1811 от 23.11.2020 (в ред. от ________) *</t>
  </si>
  <si>
    <t>управление культуры  и спорта администрации района</t>
  </si>
  <si>
    <t>управление культуры  и спорта администрации района, районное муниципальное автономное учреждение "Межпоселенческий культурно-досуговый комплекс  "Арлекино"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</si>
</sst>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#,##0_ ;\-#,##0\ "/>
    <numFmt numFmtId="170" formatCode="#,##0.00_ ;\-#,##0.00\ "/>
  </numFmts>
  <fonts count="3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0" borderId="0"/>
  </cellStyleXfs>
  <cellXfs count="435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8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0" xfId="0" applyFont="1"/>
    <xf numFmtId="169" fontId="3" fillId="0" borderId="1" xfId="2" applyNumberFormat="1" applyFont="1" applyBorder="1" applyAlignment="1">
      <alignment horizontal="center" vertical="top" wrapText="1"/>
    </xf>
    <xf numFmtId="165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0" fillId="0" borderId="0" xfId="0" applyFont="1" applyBorder="1" applyAlignment="1">
      <alignment horizontal="justify" vertical="top" wrapText="1"/>
    </xf>
    <xf numFmtId="0" fontId="18" fillId="0" borderId="0" xfId="0" applyFont="1" applyFill="1" applyBorder="1" applyAlignment="1">
      <alignment horizontal="justify" vertical="top"/>
    </xf>
    <xf numFmtId="0" fontId="20" fillId="0" borderId="0" xfId="0" applyFont="1" applyBorder="1" applyAlignment="1">
      <alignment horizontal="left" vertical="top"/>
    </xf>
    <xf numFmtId="165" fontId="18" fillId="0" borderId="0" xfId="0" applyNumberFormat="1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165" fontId="18" fillId="0" borderId="0" xfId="2" applyNumberFormat="1" applyFont="1" applyFill="1" applyBorder="1" applyAlignment="1" applyProtection="1">
      <alignment vertical="center" wrapText="1"/>
    </xf>
    <xf numFmtId="0" fontId="3" fillId="0" borderId="1" xfId="0" applyFont="1" applyBorder="1"/>
    <xf numFmtId="0" fontId="15" fillId="0" borderId="1" xfId="0" applyFont="1" applyBorder="1" applyAlignment="1">
      <alignment horizontal="center" vertical="top" wrapText="1"/>
    </xf>
    <xf numFmtId="0" fontId="25" fillId="0" borderId="0" xfId="0" applyFont="1"/>
    <xf numFmtId="0" fontId="26" fillId="0" borderId="0" xfId="0" applyFont="1" applyAlignment="1">
      <alignment horizontal="right"/>
    </xf>
    <xf numFmtId="0" fontId="26" fillId="0" borderId="0" xfId="0" applyFont="1"/>
    <xf numFmtId="0" fontId="28" fillId="0" borderId="0" xfId="0" applyFont="1" applyAlignment="1">
      <alignment vertical="top" wrapText="1"/>
    </xf>
    <xf numFmtId="0" fontId="4" fillId="0" borderId="0" xfId="0" applyFont="1" applyAlignment="1">
      <alignment horizontal="right"/>
    </xf>
    <xf numFmtId="0" fontId="29" fillId="0" borderId="0" xfId="0" applyFont="1" applyAlignment="1">
      <alignment vertical="top" wrapText="1"/>
    </xf>
    <xf numFmtId="0" fontId="30" fillId="0" borderId="0" xfId="0" applyFont="1"/>
    <xf numFmtId="0" fontId="26" fillId="0" borderId="0" xfId="0" applyFont="1" applyAlignment="1">
      <alignment horizontal="right"/>
    </xf>
    <xf numFmtId="0" fontId="17" fillId="0" borderId="0" xfId="0" applyFont="1" applyAlignment="1">
      <alignment horizontal="center" vertical="top" wrapText="1"/>
    </xf>
    <xf numFmtId="0" fontId="18" fillId="0" borderId="0" xfId="0" applyFont="1" applyFill="1" applyBorder="1" applyAlignment="1" applyProtection="1">
      <alignment horizontal="left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14" xfId="3" applyFont="1" applyFill="1" applyBorder="1" applyAlignment="1">
      <alignment vertical="top" wrapText="1"/>
    </xf>
    <xf numFmtId="0" fontId="3" fillId="4" borderId="15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6" fillId="0" borderId="5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16" fillId="0" borderId="1" xfId="3" applyFont="1" applyFill="1" applyBorder="1"/>
    <xf numFmtId="0" fontId="22" fillId="0" borderId="1" xfId="3" applyFont="1" applyFill="1" applyBorder="1"/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wrapText="1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31" fillId="0" borderId="0" xfId="3" applyFont="1" applyFill="1"/>
    <xf numFmtId="0" fontId="3" fillId="0" borderId="0" xfId="3" applyFont="1" applyFill="1" applyBorder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168" fontId="6" fillId="0" borderId="0" xfId="3" applyNumberFormat="1" applyFont="1" applyFill="1" applyBorder="1" applyAlignment="1">
      <alignment vertical="center"/>
    </xf>
    <xf numFmtId="165" fontId="3" fillId="0" borderId="0" xfId="4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32" fillId="0" borderId="0" xfId="3" applyFont="1" applyFill="1" applyBorder="1" applyAlignment="1">
      <alignment horizontal="right" vertical="center" wrapText="1"/>
    </xf>
    <xf numFmtId="3" fontId="3" fillId="0" borderId="0" xfId="5" applyNumberFormat="1" applyFont="1" applyAlignment="1">
      <alignment horizontal="center" vertical="center"/>
    </xf>
    <xf numFmtId="0" fontId="3" fillId="0" borderId="0" xfId="5" applyFont="1"/>
    <xf numFmtId="169" fontId="3" fillId="0" borderId="1" xfId="0" applyNumberFormat="1" applyFont="1" applyBorder="1" applyAlignment="1">
      <alignment vertical="top" wrapText="1"/>
    </xf>
    <xf numFmtId="167" fontId="3" fillId="0" borderId="1" xfId="2" applyNumberFormat="1" applyFont="1" applyBorder="1" applyAlignment="1">
      <alignment horizontal="center" vertical="top" wrapText="1"/>
    </xf>
    <xf numFmtId="49" fontId="3" fillId="0" borderId="1" xfId="2" applyNumberFormat="1" applyFont="1" applyBorder="1" applyAlignment="1">
      <alignment horizontal="center" vertical="top" wrapText="1"/>
    </xf>
    <xf numFmtId="169" fontId="3" fillId="0" borderId="1" xfId="0" applyNumberFormat="1" applyFont="1" applyBorder="1" applyAlignment="1">
      <alignment wrapText="1"/>
    </xf>
    <xf numFmtId="170" fontId="3" fillId="0" borderId="1" xfId="2" applyNumberFormat="1" applyFont="1" applyBorder="1" applyAlignment="1">
      <alignment horizontal="center" vertical="top" wrapText="1"/>
    </xf>
    <xf numFmtId="2" fontId="6" fillId="4" borderId="1" xfId="0" applyNumberFormat="1" applyFont="1" applyFill="1" applyBorder="1" applyAlignment="1" applyProtection="1">
      <alignment horizontal="center" vertical="top"/>
    </xf>
    <xf numFmtId="2" fontId="6" fillId="3" borderId="1" xfId="0" applyNumberFormat="1" applyFont="1" applyFill="1" applyBorder="1" applyAlignment="1" applyProtection="1">
      <alignment horizontal="center" vertical="top"/>
    </xf>
    <xf numFmtId="2" fontId="6" fillId="6" borderId="1" xfId="0" applyNumberFormat="1" applyFont="1" applyFill="1" applyBorder="1" applyAlignment="1" applyProtection="1">
      <alignment horizontal="center" vertical="top"/>
    </xf>
    <xf numFmtId="2" fontId="15" fillId="3" borderId="1" xfId="0" applyNumberFormat="1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 applyProtection="1">
      <alignment horizontal="center" vertical="top" wrapText="1"/>
    </xf>
    <xf numFmtId="2" fontId="6" fillId="3" borderId="1" xfId="0" applyNumberFormat="1" applyFont="1" applyFill="1" applyBorder="1" applyAlignment="1" applyProtection="1">
      <alignment horizontal="center" vertical="top" wrapText="1"/>
    </xf>
    <xf numFmtId="2" fontId="6" fillId="6" borderId="1" xfId="0" applyNumberFormat="1" applyFont="1" applyFill="1" applyBorder="1" applyAlignment="1" applyProtection="1">
      <alignment horizontal="center" vertical="top" wrapText="1"/>
    </xf>
    <xf numFmtId="0" fontId="6" fillId="3" borderId="1" xfId="0" applyNumberFormat="1" applyFont="1" applyFill="1" applyBorder="1" applyAlignment="1" applyProtection="1">
      <alignment horizontal="center" vertical="top" wrapText="1"/>
    </xf>
    <xf numFmtId="0" fontId="6" fillId="4" borderId="1" xfId="0" applyNumberFormat="1" applyFont="1" applyFill="1" applyBorder="1" applyAlignment="1" applyProtection="1">
      <alignment horizontal="center" vertical="top" wrapText="1"/>
    </xf>
    <xf numFmtId="0" fontId="6" fillId="6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3" borderId="1" xfId="0" applyNumberFormat="1" applyFont="1" applyFill="1" applyBorder="1" applyAlignment="1" applyProtection="1">
      <alignment horizontal="center" vertical="top"/>
    </xf>
    <xf numFmtId="2" fontId="6" fillId="3" borderId="1" xfId="2" applyNumberFormat="1" applyFont="1" applyFill="1" applyBorder="1" applyAlignment="1" applyProtection="1">
      <alignment horizontal="center" vertical="top" wrapText="1"/>
    </xf>
    <xf numFmtId="2" fontId="6" fillId="4" borderId="1" xfId="2" applyNumberFormat="1" applyFont="1" applyFill="1" applyBorder="1" applyAlignment="1" applyProtection="1">
      <alignment horizontal="center" vertical="top" wrapText="1"/>
    </xf>
    <xf numFmtId="2" fontId="15" fillId="3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 wrapText="1"/>
    </xf>
    <xf numFmtId="2" fontId="6" fillId="4" borderId="1" xfId="0" applyNumberFormat="1" applyFont="1" applyFill="1" applyBorder="1" applyAlignment="1" applyProtection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2" fontId="34" fillId="4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2" fontId="34" fillId="4" borderId="1" xfId="2" applyNumberFormat="1" applyFont="1" applyFill="1" applyBorder="1" applyAlignment="1" applyProtection="1">
      <alignment horizontal="center" vertical="top" wrapText="1"/>
    </xf>
    <xf numFmtId="2" fontId="6" fillId="6" borderId="1" xfId="2" applyNumberFormat="1" applyFont="1" applyFill="1" applyBorder="1" applyAlignment="1" applyProtection="1">
      <alignment horizontal="center" vertical="top" wrapText="1"/>
    </xf>
    <xf numFmtId="2" fontId="6" fillId="0" borderId="1" xfId="2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horizontal="center" vertical="top"/>
    </xf>
    <xf numFmtId="2" fontId="6" fillId="4" borderId="4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2" fontId="15" fillId="0" borderId="0" xfId="0" applyNumberFormat="1" applyFont="1" applyAlignment="1">
      <alignment horizontal="center" vertical="top"/>
    </xf>
    <xf numFmtId="2" fontId="15" fillId="3" borderId="5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2" fontId="15" fillId="0" borderId="4" xfId="0" applyNumberFormat="1" applyFont="1" applyFill="1" applyBorder="1" applyAlignment="1">
      <alignment horizontal="center" vertical="top"/>
    </xf>
    <xf numFmtId="2" fontId="15" fillId="4" borderId="4" xfId="0" applyNumberFormat="1" applyFont="1" applyFill="1" applyBorder="1" applyAlignment="1">
      <alignment horizontal="center" vertical="top"/>
    </xf>
    <xf numFmtId="2" fontId="15" fillId="4" borderId="1" xfId="0" applyNumberFormat="1" applyFont="1" applyFill="1" applyBorder="1" applyAlignment="1">
      <alignment horizontal="center" vertical="top"/>
    </xf>
    <xf numFmtId="2" fontId="34" fillId="0" borderId="1" xfId="0" applyNumberFormat="1" applyFont="1" applyBorder="1" applyAlignment="1">
      <alignment horizontal="center" vertical="top"/>
    </xf>
    <xf numFmtId="2" fontId="34" fillId="4" borderId="1" xfId="0" applyNumberFormat="1" applyFont="1" applyFill="1" applyBorder="1" applyAlignment="1">
      <alignment horizontal="center" vertical="top"/>
    </xf>
    <xf numFmtId="2" fontId="34" fillId="0" borderId="0" xfId="0" applyNumberFormat="1" applyFont="1" applyAlignment="1">
      <alignment horizontal="center" vertical="top"/>
    </xf>
    <xf numFmtId="2" fontId="15" fillId="0" borderId="1" xfId="0" applyNumberFormat="1" applyFont="1" applyFill="1" applyBorder="1" applyAlignment="1">
      <alignment horizontal="center" vertical="top"/>
    </xf>
    <xf numFmtId="2" fontId="15" fillId="0" borderId="0" xfId="0" applyNumberFormat="1" applyFont="1" applyFill="1" applyAlignment="1">
      <alignment horizontal="center" vertical="top"/>
    </xf>
    <xf numFmtId="2" fontId="15" fillId="0" borderId="8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15" fillId="0" borderId="9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top"/>
    </xf>
    <xf numFmtId="2" fontId="15" fillId="3" borderId="10" xfId="0" applyNumberFormat="1" applyFont="1" applyFill="1" applyBorder="1" applyAlignment="1">
      <alignment horizontal="center" vertical="top" wrapText="1"/>
    </xf>
    <xf numFmtId="2" fontId="6" fillId="0" borderId="5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center" vertical="top"/>
    </xf>
    <xf numFmtId="2" fontId="15" fillId="0" borderId="10" xfId="0" applyNumberFormat="1" applyFont="1" applyBorder="1" applyAlignment="1">
      <alignment horizontal="center" vertical="top"/>
    </xf>
    <xf numFmtId="2" fontId="15" fillId="4" borderId="10" xfId="0" applyNumberFormat="1" applyFont="1" applyFill="1" applyBorder="1" applyAlignment="1">
      <alignment horizontal="center" vertical="top"/>
    </xf>
    <xf numFmtId="2" fontId="15" fillId="0" borderId="2" xfId="0" applyNumberFormat="1" applyFont="1" applyBorder="1" applyAlignment="1">
      <alignment horizontal="center" vertical="top"/>
    </xf>
    <xf numFmtId="2" fontId="15" fillId="0" borderId="0" xfId="0" applyNumberFormat="1" applyFont="1" applyFill="1" applyBorder="1" applyAlignment="1">
      <alignment horizontal="center" vertical="top" wrapText="1"/>
    </xf>
    <xf numFmtId="2" fontId="6" fillId="0" borderId="13" xfId="0" applyNumberFormat="1" applyFont="1" applyFill="1" applyBorder="1" applyAlignment="1">
      <alignment horizontal="center" vertical="top" wrapText="1"/>
    </xf>
    <xf numFmtId="2" fontId="34" fillId="0" borderId="1" xfId="0" applyNumberFormat="1" applyFont="1" applyFill="1" applyBorder="1" applyAlignment="1">
      <alignment horizontal="center" vertical="top"/>
    </xf>
    <xf numFmtId="2" fontId="34" fillId="0" borderId="0" xfId="0" applyNumberFormat="1" applyFont="1" applyFill="1" applyAlignment="1">
      <alignment horizontal="center" vertical="top"/>
    </xf>
    <xf numFmtId="2" fontId="15" fillId="3" borderId="4" xfId="0" applyNumberFormat="1" applyFont="1" applyFill="1" applyBorder="1" applyAlignment="1">
      <alignment horizontal="center" vertical="top"/>
    </xf>
    <xf numFmtId="2" fontId="6" fillId="4" borderId="1" xfId="0" applyNumberFormat="1" applyFont="1" applyFill="1" applyBorder="1" applyAlignment="1" applyProtection="1">
      <alignment horizontal="center" vertical="top" wrapText="1"/>
    </xf>
    <xf numFmtId="0" fontId="16" fillId="0" borderId="1" xfId="3" applyFont="1" applyFill="1" applyBorder="1" applyAlignment="1">
      <alignment horizontal="center" vertical="center" wrapText="1"/>
    </xf>
    <xf numFmtId="2" fontId="15" fillId="0" borderId="10" xfId="0" applyNumberFormat="1" applyFont="1" applyFill="1" applyBorder="1" applyAlignment="1">
      <alignment horizontal="center" vertical="top"/>
    </xf>
    <xf numFmtId="2" fontId="6" fillId="4" borderId="1" xfId="0" applyNumberFormat="1" applyFont="1" applyFill="1" applyBorder="1" applyAlignment="1">
      <alignment horizontal="center" vertical="top"/>
    </xf>
    <xf numFmtId="2" fontId="6" fillId="4" borderId="5" xfId="0" applyNumberFormat="1" applyFont="1" applyFill="1" applyBorder="1" applyAlignment="1">
      <alignment horizontal="center" vertical="top"/>
    </xf>
    <xf numFmtId="2" fontId="6" fillId="7" borderId="1" xfId="0" applyNumberFormat="1" applyFont="1" applyFill="1" applyBorder="1" applyAlignment="1" applyProtection="1">
      <alignment horizontal="center" vertical="top"/>
    </xf>
    <xf numFmtId="0" fontId="6" fillId="7" borderId="1" xfId="0" applyNumberFormat="1" applyFont="1" applyFill="1" applyBorder="1" applyAlignment="1" applyProtection="1">
      <alignment horizontal="center" vertical="top" wrapText="1"/>
    </xf>
    <xf numFmtId="2" fontId="6" fillId="7" borderId="1" xfId="2" applyNumberFormat="1" applyFont="1" applyFill="1" applyBorder="1" applyAlignment="1" applyProtection="1">
      <alignment horizontal="center" vertical="top" wrapText="1"/>
    </xf>
    <xf numFmtId="2" fontId="6" fillId="7" borderId="4" xfId="0" applyNumberFormat="1" applyFont="1" applyFill="1" applyBorder="1" applyAlignment="1">
      <alignment horizontal="center" vertical="top"/>
    </xf>
    <xf numFmtId="2" fontId="15" fillId="7" borderId="4" xfId="0" applyNumberFormat="1" applyFont="1" applyFill="1" applyBorder="1" applyAlignment="1">
      <alignment horizontal="center" vertical="top"/>
    </xf>
    <xf numFmtId="2" fontId="6" fillId="7" borderId="1" xfId="0" applyNumberFormat="1" applyFont="1" applyFill="1" applyBorder="1" applyAlignment="1" applyProtection="1">
      <alignment horizontal="center" vertical="top" wrapText="1"/>
    </xf>
    <xf numFmtId="2" fontId="6" fillId="6" borderId="4" xfId="0" applyNumberFormat="1" applyFont="1" applyFill="1" applyBorder="1" applyAlignment="1">
      <alignment horizontal="center" vertical="top"/>
    </xf>
    <xf numFmtId="2" fontId="15" fillId="6" borderId="4" xfId="0" applyNumberFormat="1" applyFont="1" applyFill="1" applyBorder="1" applyAlignment="1">
      <alignment horizontal="center" vertical="top"/>
    </xf>
    <xf numFmtId="2" fontId="6" fillId="6" borderId="1" xfId="0" applyNumberFormat="1" applyFont="1" applyFill="1" applyBorder="1" applyAlignment="1">
      <alignment horizontal="center" vertical="top"/>
    </xf>
    <xf numFmtId="2" fontId="6" fillId="6" borderId="5" xfId="0" applyNumberFormat="1" applyFont="1" applyFill="1" applyBorder="1" applyAlignment="1">
      <alignment horizontal="center" vertical="top"/>
    </xf>
    <xf numFmtId="2" fontId="15" fillId="6" borderId="7" xfId="0" applyNumberFormat="1" applyFont="1" applyFill="1" applyBorder="1" applyAlignment="1">
      <alignment horizontal="center" vertical="top"/>
    </xf>
    <xf numFmtId="2" fontId="15" fillId="7" borderId="1" xfId="0" applyNumberFormat="1" applyFont="1" applyFill="1" applyBorder="1" applyAlignment="1">
      <alignment horizontal="center" vertical="top"/>
    </xf>
    <xf numFmtId="2" fontId="34" fillId="7" borderId="1" xfId="0" applyNumberFormat="1" applyFont="1" applyFill="1" applyBorder="1" applyAlignment="1">
      <alignment horizontal="center" vertical="top"/>
    </xf>
    <xf numFmtId="2" fontId="15" fillId="7" borderId="10" xfId="0" applyNumberFormat="1" applyFont="1" applyFill="1" applyBorder="1" applyAlignment="1">
      <alignment horizontal="center" vertical="top"/>
    </xf>
    <xf numFmtId="2" fontId="6" fillId="3" borderId="2" xfId="0" applyNumberFormat="1" applyFont="1" applyFill="1" applyBorder="1" applyAlignment="1" applyProtection="1">
      <alignment horizontal="center" vertical="top"/>
    </xf>
    <xf numFmtId="2" fontId="6" fillId="3" borderId="5" xfId="0" applyNumberFormat="1" applyFont="1" applyFill="1" applyBorder="1" applyAlignment="1" applyProtection="1">
      <alignment horizontal="center" vertical="top"/>
    </xf>
    <xf numFmtId="2" fontId="6" fillId="6" borderId="5" xfId="0" applyNumberFormat="1" applyFont="1" applyFill="1" applyBorder="1" applyAlignment="1" applyProtection="1">
      <alignment horizontal="center" vertical="top"/>
    </xf>
    <xf numFmtId="2" fontId="6" fillId="4" borderId="5" xfId="0" applyNumberFormat="1" applyFont="1" applyFill="1" applyBorder="1" applyAlignment="1" applyProtection="1">
      <alignment horizontal="center" vertical="top"/>
    </xf>
    <xf numFmtId="2" fontId="6" fillId="7" borderId="5" xfId="0" applyNumberFormat="1" applyFont="1" applyFill="1" applyBorder="1" applyAlignment="1" applyProtection="1">
      <alignment horizontal="center" vertical="top"/>
    </xf>
    <xf numFmtId="2" fontId="6" fillId="0" borderId="5" xfId="0" applyNumberFormat="1" applyFont="1" applyFill="1" applyBorder="1" applyAlignment="1" applyProtection="1">
      <alignment horizontal="center" vertical="top"/>
    </xf>
    <xf numFmtId="2" fontId="34" fillId="4" borderId="5" xfId="0" applyNumberFormat="1" applyFont="1" applyFill="1" applyBorder="1" applyAlignment="1" applyProtection="1">
      <alignment horizontal="center" vertical="top"/>
    </xf>
    <xf numFmtId="2" fontId="15" fillId="0" borderId="0" xfId="0" applyNumberFormat="1" applyFont="1" applyFill="1" applyBorder="1" applyAlignment="1" applyProtection="1">
      <alignment horizontal="center" vertical="top" wrapText="1"/>
    </xf>
    <xf numFmtId="2" fontId="6" fillId="0" borderId="0" xfId="0" applyNumberFormat="1" applyFont="1" applyFill="1" applyBorder="1" applyAlignment="1" applyProtection="1">
      <alignment horizontal="center" vertical="top" wrapText="1"/>
    </xf>
    <xf numFmtId="2" fontId="6" fillId="0" borderId="0" xfId="0" applyNumberFormat="1" applyFont="1" applyFill="1" applyBorder="1" applyAlignment="1" applyProtection="1">
      <alignment horizontal="center" vertical="top"/>
    </xf>
    <xf numFmtId="2" fontId="6" fillId="0" borderId="0" xfId="2" applyNumberFormat="1" applyFont="1" applyFill="1" applyBorder="1" applyAlignment="1" applyProtection="1">
      <alignment horizontal="center" vertical="top" wrapText="1"/>
    </xf>
    <xf numFmtId="2" fontId="15" fillId="0" borderId="13" xfId="0" applyNumberFormat="1" applyFont="1" applyFill="1" applyBorder="1" applyAlignment="1">
      <alignment horizontal="center" vertical="top"/>
    </xf>
    <xf numFmtId="2" fontId="34" fillId="0" borderId="0" xfId="0" applyNumberFormat="1" applyFont="1" applyFill="1" applyBorder="1" applyAlignment="1" applyProtection="1">
      <alignment horizontal="center" vertical="top" wrapText="1"/>
    </xf>
    <xf numFmtId="2" fontId="34" fillId="0" borderId="0" xfId="2" applyNumberFormat="1" applyFont="1" applyFill="1" applyBorder="1" applyAlignment="1" applyProtection="1">
      <alignment horizontal="center" vertical="top" wrapText="1"/>
    </xf>
    <xf numFmtId="2" fontId="6" fillId="6" borderId="1" xfId="0" applyNumberFormat="1" applyFont="1" applyFill="1" applyBorder="1" applyAlignment="1">
      <alignment horizontal="center" vertical="top" wrapText="1"/>
    </xf>
    <xf numFmtId="2" fontId="15" fillId="6" borderId="1" xfId="0" applyNumberFormat="1" applyFont="1" applyFill="1" applyBorder="1" applyAlignment="1">
      <alignment horizontal="center" vertical="top"/>
    </xf>
    <xf numFmtId="2" fontId="15" fillId="6" borderId="0" xfId="0" applyNumberFormat="1" applyFont="1" applyFill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 applyProtection="1">
      <alignment horizontal="center" vertical="top" wrapText="1"/>
      <protection locked="0"/>
    </xf>
    <xf numFmtId="0" fontId="24" fillId="0" borderId="1" xfId="0" applyFont="1" applyBorder="1" applyAlignment="1">
      <alignment horizontal="center" vertical="top" wrapText="1"/>
    </xf>
    <xf numFmtId="2" fontId="15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Fill="1" applyBorder="1" applyAlignment="1">
      <alignment horizontal="center" vertical="top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top" wrapText="1"/>
    </xf>
    <xf numFmtId="2" fontId="15" fillId="0" borderId="5" xfId="0" applyNumberFormat="1" applyFont="1" applyFill="1" applyBorder="1" applyAlignment="1">
      <alignment horizontal="center" vertical="top" wrapText="1"/>
    </xf>
    <xf numFmtId="2" fontId="15" fillId="3" borderId="12" xfId="0" applyNumberFormat="1" applyFont="1" applyFill="1" applyBorder="1" applyAlignment="1">
      <alignment horizontal="center" vertical="top" wrapText="1"/>
    </xf>
    <xf numFmtId="2" fontId="15" fillId="3" borderId="11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6" fillId="0" borderId="12" xfId="0" applyNumberFormat="1" applyFont="1" applyFill="1" applyBorder="1" applyAlignment="1">
      <alignment horizontal="center" vertical="top" wrapText="1"/>
    </xf>
    <xf numFmtId="2" fontId="15" fillId="0" borderId="13" xfId="0" applyNumberFormat="1" applyFont="1" applyFill="1" applyBorder="1" applyAlignment="1">
      <alignment horizontal="center" vertical="top" wrapText="1"/>
    </xf>
    <xf numFmtId="2" fontId="15" fillId="0" borderId="14" xfId="0" applyNumberFormat="1" applyFont="1" applyFill="1" applyBorder="1" applyAlignment="1">
      <alignment horizontal="center" vertical="top" wrapText="1"/>
    </xf>
    <xf numFmtId="2" fontId="15" fillId="0" borderId="9" xfId="0" applyNumberFormat="1" applyFont="1" applyFill="1" applyBorder="1" applyAlignment="1">
      <alignment horizontal="center" vertical="top" wrapText="1"/>
    </xf>
    <xf numFmtId="2" fontId="15" fillId="0" borderId="0" xfId="0" applyNumberFormat="1" applyFont="1" applyFill="1" applyAlignment="1">
      <alignment horizontal="center" vertical="top" wrapText="1"/>
    </xf>
    <xf numFmtId="2" fontId="15" fillId="0" borderId="15" xfId="0" applyNumberFormat="1" applyFont="1" applyFill="1" applyBorder="1" applyAlignment="1">
      <alignment horizontal="center" vertical="top" wrapText="1"/>
    </xf>
    <xf numFmtId="2" fontId="15" fillId="0" borderId="11" xfId="0" applyNumberFormat="1" applyFont="1" applyFill="1" applyBorder="1" applyAlignment="1">
      <alignment horizontal="center" vertical="top" wrapText="1"/>
    </xf>
    <xf numFmtId="2" fontId="15" fillId="0" borderId="6" xfId="0" applyNumberFormat="1" applyFont="1" applyFill="1" applyBorder="1" applyAlignment="1">
      <alignment horizontal="center" vertical="top" wrapText="1"/>
    </xf>
    <xf numFmtId="2" fontId="15" fillId="0" borderId="3" xfId="0" applyNumberFormat="1" applyFont="1" applyFill="1" applyBorder="1" applyAlignment="1">
      <alignment horizontal="center" vertical="top" wrapText="1"/>
    </xf>
    <xf numFmtId="2" fontId="15" fillId="0" borderId="4" xfId="0" applyNumberFormat="1" applyFont="1" applyFill="1" applyBorder="1" applyAlignment="1">
      <alignment horizontal="center" vertical="top" wrapText="1"/>
    </xf>
    <xf numFmtId="2" fontId="15" fillId="0" borderId="7" xfId="0" applyNumberFormat="1" applyFont="1" applyFill="1" applyBorder="1" applyAlignment="1">
      <alignment horizontal="center" vertical="top" wrapText="1"/>
    </xf>
    <xf numFmtId="2" fontId="15" fillId="0" borderId="2" xfId="0" applyNumberFormat="1" applyFont="1" applyFill="1" applyBorder="1" applyAlignment="1">
      <alignment horizontal="center" vertical="top" wrapText="1"/>
    </xf>
    <xf numFmtId="2" fontId="15" fillId="3" borderId="1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2" fontId="15" fillId="0" borderId="10" xfId="0" applyNumberFormat="1" applyFont="1" applyBorder="1" applyAlignment="1">
      <alignment horizontal="center" vertical="top" wrapText="1"/>
    </xf>
    <xf numFmtId="2" fontId="15" fillId="0" borderId="5" xfId="0" applyNumberFormat="1" applyFont="1" applyBorder="1" applyAlignment="1">
      <alignment horizontal="center" vertical="top"/>
    </xf>
    <xf numFmtId="2" fontId="15" fillId="3" borderId="10" xfId="0" applyNumberFormat="1" applyFont="1" applyFill="1" applyBorder="1" applyAlignment="1">
      <alignment horizontal="center" vertical="top" wrapText="1"/>
    </xf>
    <xf numFmtId="2" fontId="15" fillId="3" borderId="5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 applyProtection="1">
      <alignment horizontal="center" vertical="top" wrapText="1"/>
    </xf>
    <xf numFmtId="2" fontId="6" fillId="0" borderId="0" xfId="0" applyNumberFormat="1" applyFont="1" applyFill="1" applyBorder="1" applyAlignment="1" applyProtection="1">
      <alignment horizontal="left" vertical="top" wrapText="1"/>
    </xf>
    <xf numFmtId="2" fontId="6" fillId="3" borderId="10" xfId="0" applyNumberFormat="1" applyFont="1" applyFill="1" applyBorder="1" applyAlignment="1">
      <alignment horizontal="center" vertical="top" wrapText="1"/>
    </xf>
    <xf numFmtId="2" fontId="6" fillId="3" borderId="5" xfId="0" applyNumberFormat="1" applyFont="1" applyFill="1" applyBorder="1" applyAlignment="1">
      <alignment horizontal="center" vertical="top"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15" fillId="0" borderId="10" xfId="0" applyNumberFormat="1" applyFont="1" applyFill="1" applyBorder="1" applyAlignment="1">
      <alignment horizontal="center" vertical="top" wrapText="1"/>
    </xf>
    <xf numFmtId="2" fontId="15" fillId="3" borderId="8" xfId="0" applyNumberFormat="1" applyFont="1" applyFill="1" applyBorder="1" applyAlignment="1">
      <alignment horizontal="center" vertical="top" wrapText="1"/>
    </xf>
    <xf numFmtId="2" fontId="15" fillId="0" borderId="8" xfId="0" applyNumberFormat="1" applyFont="1" applyFill="1" applyBorder="1" applyAlignment="1">
      <alignment horizontal="center" vertical="top"/>
    </xf>
    <xf numFmtId="2" fontId="15" fillId="0" borderId="5" xfId="0" applyNumberFormat="1" applyFont="1" applyFill="1" applyBorder="1" applyAlignment="1">
      <alignment horizontal="center" vertical="top"/>
    </xf>
    <xf numFmtId="2" fontId="6" fillId="3" borderId="1" xfId="0" applyNumberFormat="1" applyFont="1" applyFill="1" applyBorder="1" applyAlignment="1" applyProtection="1">
      <alignment horizontal="center" vertical="top" wrapText="1"/>
    </xf>
    <xf numFmtId="2" fontId="6" fillId="5" borderId="1" xfId="0" applyNumberFormat="1" applyFont="1" applyFill="1" applyBorder="1" applyAlignment="1" applyProtection="1">
      <alignment horizontal="center" vertical="top" wrapText="1"/>
    </xf>
    <xf numFmtId="2" fontId="15" fillId="3" borderId="1" xfId="0" applyNumberFormat="1" applyFont="1" applyFill="1" applyBorder="1" applyAlignment="1">
      <alignment horizontal="center" vertical="top"/>
    </xf>
    <xf numFmtId="2" fontId="6" fillId="3" borderId="1" xfId="0" applyNumberFormat="1" applyFont="1" applyFill="1" applyBorder="1" applyAlignment="1" applyProtection="1">
      <alignment horizontal="center" vertical="top"/>
    </xf>
    <xf numFmtId="2" fontId="15" fillId="0" borderId="8" xfId="0" applyNumberFormat="1" applyFont="1" applyFill="1" applyBorder="1" applyAlignment="1">
      <alignment horizontal="center" vertical="top" wrapText="1"/>
    </xf>
    <xf numFmtId="2" fontId="15" fillId="0" borderId="8" xfId="0" applyNumberFormat="1" applyFont="1" applyBorder="1" applyAlignment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center" vertical="top" wrapText="1"/>
    </xf>
    <xf numFmtId="2" fontId="6" fillId="6" borderId="1" xfId="0" applyNumberFormat="1" applyFont="1" applyFill="1" applyBorder="1" applyAlignment="1" applyProtection="1">
      <alignment horizontal="center" vertical="top" wrapText="1"/>
    </xf>
    <xf numFmtId="2" fontId="15" fillId="6" borderId="1" xfId="0" applyNumberFormat="1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 applyProtection="1">
      <alignment horizontal="center" vertical="top" wrapText="1"/>
    </xf>
    <xf numFmtId="2" fontId="15" fillId="4" borderId="1" xfId="0" applyNumberFormat="1" applyFont="1" applyFill="1" applyBorder="1" applyAlignment="1">
      <alignment horizontal="center" vertical="top" wrapText="1"/>
    </xf>
    <xf numFmtId="2" fontId="15" fillId="0" borderId="12" xfId="0" applyNumberFormat="1" applyFont="1" applyFill="1" applyBorder="1" applyAlignment="1">
      <alignment horizontal="center" vertical="top" wrapText="1"/>
    </xf>
    <xf numFmtId="2" fontId="15" fillId="0" borderId="13" xfId="0" applyNumberFormat="1" applyFont="1" applyBorder="1" applyAlignment="1">
      <alignment horizontal="center" vertical="top" wrapText="1"/>
    </xf>
    <xf numFmtId="2" fontId="15" fillId="0" borderId="14" xfId="0" applyNumberFormat="1" applyFont="1" applyBorder="1" applyAlignment="1">
      <alignment horizontal="center" vertical="top" wrapText="1"/>
    </xf>
    <xf numFmtId="2" fontId="15" fillId="0" borderId="11" xfId="0" applyNumberFormat="1" applyFont="1" applyBorder="1" applyAlignment="1">
      <alignment horizontal="center" vertical="top" wrapText="1"/>
    </xf>
    <xf numFmtId="2" fontId="15" fillId="0" borderId="6" xfId="0" applyNumberFormat="1" applyFont="1" applyBorder="1" applyAlignment="1">
      <alignment horizontal="center" vertical="top" wrapText="1"/>
    </xf>
    <xf numFmtId="2" fontId="15" fillId="0" borderId="3" xfId="0" applyNumberFormat="1" applyFont="1" applyBorder="1" applyAlignment="1">
      <alignment horizontal="center" vertical="top" wrapText="1"/>
    </xf>
    <xf numFmtId="2" fontId="6" fillId="0" borderId="8" xfId="0" applyNumberFormat="1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6" fillId="0" borderId="9" xfId="0" applyNumberFormat="1" applyFont="1" applyFill="1" applyBorder="1" applyAlignment="1">
      <alignment horizontal="center" vertical="top" wrapText="1"/>
    </xf>
    <xf numFmtId="2" fontId="15" fillId="0" borderId="0" xfId="0" applyNumberFormat="1" applyFont="1" applyFill="1" applyBorder="1" applyAlignment="1">
      <alignment horizontal="center" vertical="top" wrapText="1"/>
    </xf>
    <xf numFmtId="2" fontId="35" fillId="0" borderId="4" xfId="0" applyNumberFormat="1" applyFont="1" applyFill="1" applyBorder="1" applyAlignment="1">
      <alignment horizontal="center" vertical="top" wrapText="1"/>
    </xf>
    <xf numFmtId="2" fontId="35" fillId="0" borderId="7" xfId="0" applyNumberFormat="1" applyFont="1" applyFill="1" applyBorder="1" applyAlignment="1">
      <alignment horizontal="center" vertical="top" wrapText="1"/>
    </xf>
    <xf numFmtId="2" fontId="35" fillId="0" borderId="2" xfId="0" applyNumberFormat="1" applyFont="1" applyFill="1" applyBorder="1" applyAlignment="1">
      <alignment horizontal="center" vertical="top" wrapText="1"/>
    </xf>
    <xf numFmtId="2" fontId="6" fillId="3" borderId="8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top"/>
    </xf>
    <xf numFmtId="2" fontId="6" fillId="0" borderId="13" xfId="0" applyNumberFormat="1" applyFont="1" applyFill="1" applyBorder="1" applyAlignment="1">
      <alignment horizontal="center" vertical="top" wrapText="1"/>
    </xf>
    <xf numFmtId="2" fontId="6" fillId="0" borderId="14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>
      <alignment horizontal="center" vertical="top" wrapText="1"/>
    </xf>
    <xf numFmtId="2" fontId="6" fillId="0" borderId="15" xfId="0" applyNumberFormat="1" applyFont="1" applyFill="1" applyBorder="1" applyAlignment="1">
      <alignment horizontal="center" vertical="top" wrapText="1"/>
    </xf>
    <xf numFmtId="2" fontId="6" fillId="0" borderId="11" xfId="0" applyNumberFormat="1" applyFont="1" applyFill="1" applyBorder="1" applyAlignment="1">
      <alignment horizontal="center" vertical="top" wrapText="1"/>
    </xf>
    <xf numFmtId="2" fontId="6" fillId="0" borderId="6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right"/>
    </xf>
    <xf numFmtId="0" fontId="17" fillId="0" borderId="0" xfId="0" applyFont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/>
    </xf>
    <xf numFmtId="0" fontId="19" fillId="0" borderId="0" xfId="0" applyFont="1" applyFill="1" applyBorder="1" applyAlignment="1" applyProtection="1">
      <alignment horizontal="left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33" fillId="3" borderId="0" xfId="3" applyFont="1" applyFill="1" applyAlignment="1">
      <alignment horizontal="center" vertical="center" wrapText="1"/>
    </xf>
    <xf numFmtId="0" fontId="17" fillId="0" borderId="0" xfId="3" applyFont="1" applyFill="1" applyAlignment="1">
      <alignment horizontal="center" vertical="center"/>
    </xf>
    <xf numFmtId="0" fontId="21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22" fillId="0" borderId="1" xfId="3" applyFont="1" applyFill="1" applyBorder="1" applyAlignment="1">
      <alignment horizontal="left" vertical="top" wrapText="1"/>
    </xf>
    <xf numFmtId="49" fontId="16" fillId="0" borderId="14" xfId="3" applyNumberFormat="1" applyFont="1" applyFill="1" applyBorder="1" applyAlignment="1">
      <alignment horizontal="center" vertical="center" wrapText="1"/>
    </xf>
    <xf numFmtId="49" fontId="16" fillId="0" borderId="15" xfId="3" applyNumberFormat="1" applyFont="1" applyFill="1" applyBorder="1" applyAlignment="1">
      <alignment horizontal="center" vertical="center" wrapText="1"/>
    </xf>
    <xf numFmtId="49" fontId="16" fillId="0" borderId="3" xfId="3" applyNumberFormat="1" applyFont="1" applyFill="1" applyBorder="1" applyAlignment="1">
      <alignment horizontal="center" vertical="center" wrapText="1"/>
    </xf>
    <xf numFmtId="0" fontId="18" fillId="0" borderId="10" xfId="3" applyFont="1" applyFill="1" applyBorder="1" applyAlignment="1">
      <alignment horizontal="center" vertical="center" wrapText="1"/>
    </xf>
    <xf numFmtId="0" fontId="18" fillId="0" borderId="8" xfId="3" applyFont="1" applyFill="1" applyBorder="1" applyAlignment="1">
      <alignment horizontal="center" vertical="center" wrapText="1"/>
    </xf>
    <xf numFmtId="0" fontId="18" fillId="0" borderId="5" xfId="3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16" fillId="0" borderId="10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top"/>
    </xf>
    <xf numFmtId="0" fontId="16" fillId="0" borderId="1" xfId="3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3" fontId="3" fillId="0" borderId="0" xfId="5" applyNumberFormat="1" applyFont="1" applyAlignment="1">
      <alignment horizontal="left" vertical="top" wrapText="1"/>
    </xf>
    <xf numFmtId="3" fontId="3" fillId="0" borderId="0" xfId="5" applyNumberFormat="1" applyFont="1" applyAlignment="1">
      <alignment horizontal="left" vertical="center" wrapText="1"/>
    </xf>
    <xf numFmtId="0" fontId="16" fillId="0" borderId="8" xfId="3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center" vertical="center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16" fillId="0" borderId="8" xfId="3" applyNumberFormat="1" applyFont="1" applyFill="1" applyBorder="1" applyAlignment="1">
      <alignment horizontal="center" vertical="top" wrapText="1"/>
    </xf>
    <xf numFmtId="49" fontId="16" fillId="0" borderId="5" xfId="3" applyNumberFormat="1" applyFont="1" applyFill="1" applyBorder="1" applyAlignment="1">
      <alignment horizontal="center" vertical="top" wrapText="1"/>
    </xf>
    <xf numFmtId="0" fontId="22" fillId="0" borderId="10" xfId="3" applyFont="1" applyFill="1" applyBorder="1" applyAlignment="1">
      <alignment vertical="top" wrapText="1"/>
    </xf>
    <xf numFmtId="0" fontId="22" fillId="0" borderId="8" xfId="3" applyFont="1" applyFill="1" applyBorder="1" applyAlignment="1">
      <alignment vertical="top" wrapText="1"/>
    </xf>
    <xf numFmtId="0" fontId="22" fillId="0" borderId="5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0" fontId="16" fillId="0" borderId="8" xfId="3" applyFont="1" applyFill="1" applyBorder="1" applyAlignment="1">
      <alignment horizontal="center" vertical="top" wrapText="1"/>
    </xf>
    <xf numFmtId="0" fontId="16" fillId="0" borderId="5" xfId="3" applyFont="1" applyFill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right" wrapText="1"/>
    </xf>
    <xf numFmtId="0" fontId="27" fillId="0" borderId="0" xfId="0" applyFont="1" applyAlignment="1">
      <alignment wrapText="1"/>
    </xf>
    <xf numFmtId="0" fontId="26" fillId="0" borderId="0" xfId="0" applyFont="1" applyAlignment="1">
      <alignment horizontal="center"/>
    </xf>
    <xf numFmtId="0" fontId="27" fillId="0" borderId="0" xfId="0" applyFont="1" applyAlignment="1"/>
    <xf numFmtId="0" fontId="28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6">
    <cellStyle name="Обычный" xfId="0" builtinId="0"/>
    <cellStyle name="Обычный 13" xfId="3"/>
    <cellStyle name="Обычный 2" xfId="1"/>
    <cellStyle name="Обычный 9" xfId="5"/>
    <cellStyle name="Финансовый" xfId="2" builtinId="3"/>
    <cellStyle name="Финансовый 16" xfId="4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azanovaEN/Desktop/&#1050;&#1086;&#1087;&#1080;&#1103;%20KP-iyul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ансирование"/>
      <sheetName val="Показатели"/>
      <sheetName val="Национальные проекты "/>
    </sheetNames>
    <sheetDataSet>
      <sheetData sheetId="0" refreshError="1">
        <row r="381">
          <cell r="G381">
            <v>0</v>
          </cell>
        </row>
        <row r="382">
          <cell r="G382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269" t="s">
        <v>39</v>
      </c>
      <c r="B1" s="270"/>
      <c r="C1" s="271" t="s">
        <v>40</v>
      </c>
      <c r="D1" s="263" t="s">
        <v>44</v>
      </c>
      <c r="E1" s="264"/>
      <c r="F1" s="265"/>
      <c r="G1" s="263" t="s">
        <v>17</v>
      </c>
      <c r="H1" s="264"/>
      <c r="I1" s="265"/>
      <c r="J1" s="263" t="s">
        <v>18</v>
      </c>
      <c r="K1" s="264"/>
      <c r="L1" s="265"/>
      <c r="M1" s="263" t="s">
        <v>22</v>
      </c>
      <c r="N1" s="264"/>
      <c r="O1" s="265"/>
      <c r="P1" s="266" t="s">
        <v>23</v>
      </c>
      <c r="Q1" s="267"/>
      <c r="R1" s="263" t="s">
        <v>24</v>
      </c>
      <c r="S1" s="264"/>
      <c r="T1" s="265"/>
      <c r="U1" s="263" t="s">
        <v>25</v>
      </c>
      <c r="V1" s="264"/>
      <c r="W1" s="265"/>
      <c r="X1" s="266" t="s">
        <v>26</v>
      </c>
      <c r="Y1" s="268"/>
      <c r="Z1" s="267"/>
      <c r="AA1" s="266" t="s">
        <v>27</v>
      </c>
      <c r="AB1" s="267"/>
      <c r="AC1" s="263" t="s">
        <v>28</v>
      </c>
      <c r="AD1" s="264"/>
      <c r="AE1" s="265"/>
      <c r="AF1" s="263" t="s">
        <v>29</v>
      </c>
      <c r="AG1" s="264"/>
      <c r="AH1" s="265"/>
      <c r="AI1" s="263" t="s">
        <v>30</v>
      </c>
      <c r="AJ1" s="264"/>
      <c r="AK1" s="265"/>
      <c r="AL1" s="266" t="s">
        <v>31</v>
      </c>
      <c r="AM1" s="267"/>
      <c r="AN1" s="263" t="s">
        <v>32</v>
      </c>
      <c r="AO1" s="264"/>
      <c r="AP1" s="265"/>
      <c r="AQ1" s="263" t="s">
        <v>33</v>
      </c>
      <c r="AR1" s="264"/>
      <c r="AS1" s="265"/>
      <c r="AT1" s="263" t="s">
        <v>34</v>
      </c>
      <c r="AU1" s="264"/>
      <c r="AV1" s="265"/>
    </row>
    <row r="2" spans="1:48" ht="39" customHeight="1" x14ac:dyDescent="0.25">
      <c r="A2" s="270"/>
      <c r="B2" s="270"/>
      <c r="C2" s="271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271" t="s">
        <v>82</v>
      </c>
      <c r="B3" s="271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271"/>
      <c r="B4" s="271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271"/>
      <c r="B5" s="271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271"/>
      <c r="B6" s="271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271"/>
      <c r="B7" s="271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271"/>
      <c r="B8" s="271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271"/>
      <c r="B9" s="271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272" t="s">
        <v>57</v>
      </c>
      <c r="B1" s="272"/>
      <c r="C1" s="272"/>
      <c r="D1" s="272"/>
      <c r="E1" s="272"/>
    </row>
    <row r="2" spans="1:5" ht="14.45" x14ac:dyDescent="0.3">
      <c r="A2" s="12"/>
      <c r="B2" s="12"/>
      <c r="C2" s="12"/>
      <c r="D2" s="12"/>
      <c r="E2" s="12"/>
    </row>
    <row r="3" spans="1:5" x14ac:dyDescent="0.25">
      <c r="A3" s="273" t="s">
        <v>129</v>
      </c>
      <c r="B3" s="273"/>
      <c r="C3" s="273"/>
      <c r="D3" s="273"/>
      <c r="E3" s="273"/>
    </row>
    <row r="4" spans="1:5" ht="45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274" t="s">
        <v>78</v>
      </c>
      <c r="B26" s="274"/>
      <c r="C26" s="274"/>
      <c r="D26" s="274"/>
      <c r="E26" s="274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274" t="s">
        <v>79</v>
      </c>
      <c r="B28" s="274"/>
      <c r="C28" s="274"/>
      <c r="D28" s="274"/>
      <c r="E28" s="274"/>
    </row>
    <row r="29" spans="1:5" x14ac:dyDescent="0.25">
      <c r="A29" s="274"/>
      <c r="B29" s="274"/>
      <c r="C29" s="274"/>
      <c r="D29" s="274"/>
      <c r="E29" s="274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297" t="s">
        <v>45</v>
      </c>
      <c r="C3" s="297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285" t="s">
        <v>1</v>
      </c>
      <c r="B5" s="280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 x14ac:dyDescent="0.2">
      <c r="A6" s="285"/>
      <c r="B6" s="280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285"/>
      <c r="B7" s="280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285" t="s">
        <v>3</v>
      </c>
      <c r="B8" s="280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298" t="s">
        <v>204</v>
      </c>
      <c r="N8" s="299"/>
      <c r="O8" s="300"/>
      <c r="P8" s="56"/>
      <c r="Q8" s="56"/>
    </row>
    <row r="9" spans="1:256" ht="33.75" customHeight="1" x14ac:dyDescent="0.2">
      <c r="A9" s="285"/>
      <c r="B9" s="280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285" t="s">
        <v>4</v>
      </c>
      <c r="B10" s="280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285"/>
      <c r="B11" s="280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285" t="s">
        <v>5</v>
      </c>
      <c r="B12" s="280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285"/>
      <c r="B13" s="280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285" t="s">
        <v>9</v>
      </c>
      <c r="B14" s="280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285"/>
      <c r="B15" s="280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281"/>
      <c r="AJ16" s="281"/>
      <c r="AK16" s="281"/>
      <c r="AZ16" s="281"/>
      <c r="BA16" s="281"/>
      <c r="BB16" s="281"/>
      <c r="BQ16" s="281"/>
      <c r="BR16" s="281"/>
      <c r="BS16" s="281"/>
      <c r="CH16" s="281"/>
      <c r="CI16" s="281"/>
      <c r="CJ16" s="281"/>
      <c r="CY16" s="281"/>
      <c r="CZ16" s="281"/>
      <c r="DA16" s="281"/>
      <c r="DP16" s="281"/>
      <c r="DQ16" s="281"/>
      <c r="DR16" s="281"/>
      <c r="EG16" s="281"/>
      <c r="EH16" s="281"/>
      <c r="EI16" s="281"/>
      <c r="EX16" s="281"/>
      <c r="EY16" s="281"/>
      <c r="EZ16" s="281"/>
      <c r="FO16" s="281"/>
      <c r="FP16" s="281"/>
      <c r="FQ16" s="281"/>
      <c r="GF16" s="281"/>
      <c r="GG16" s="281"/>
      <c r="GH16" s="281"/>
      <c r="GW16" s="281"/>
      <c r="GX16" s="281"/>
      <c r="GY16" s="281"/>
      <c r="HN16" s="281"/>
      <c r="HO16" s="281"/>
      <c r="HP16" s="281"/>
      <c r="IE16" s="281"/>
      <c r="IF16" s="281"/>
      <c r="IG16" s="281"/>
      <c r="IV16" s="281"/>
    </row>
    <row r="17" spans="1:17" ht="320.25" customHeight="1" x14ac:dyDescent="0.2">
      <c r="A17" s="285" t="s">
        <v>6</v>
      </c>
      <c r="B17" s="280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285"/>
      <c r="B18" s="280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285" t="s">
        <v>7</v>
      </c>
      <c r="B19" s="280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285"/>
      <c r="B20" s="280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285" t="s">
        <v>8</v>
      </c>
      <c r="B21" s="280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285"/>
      <c r="B22" s="280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290" t="s">
        <v>14</v>
      </c>
      <c r="B23" s="286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291"/>
      <c r="B24" s="286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289" t="s">
        <v>15</v>
      </c>
      <c r="B25" s="286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289"/>
      <c r="B26" s="286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285" t="s">
        <v>93</v>
      </c>
      <c r="B31" s="280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285"/>
      <c r="B32" s="280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285" t="s">
        <v>95</v>
      </c>
      <c r="B34" s="280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285"/>
      <c r="B35" s="280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294" t="s">
        <v>97</v>
      </c>
      <c r="B36" s="287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295"/>
      <c r="B37" s="288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285" t="s">
        <v>99</v>
      </c>
      <c r="B39" s="280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282" t="s">
        <v>246</v>
      </c>
      <c r="I39" s="283"/>
      <c r="J39" s="283"/>
      <c r="K39" s="283"/>
      <c r="L39" s="283"/>
      <c r="M39" s="283"/>
      <c r="N39" s="283"/>
      <c r="O39" s="284"/>
      <c r="P39" s="55" t="s">
        <v>188</v>
      </c>
      <c r="Q39" s="56"/>
    </row>
    <row r="40" spans="1:17" ht="39.950000000000003" customHeight="1" x14ac:dyDescent="0.2">
      <c r="A40" s="285" t="s">
        <v>10</v>
      </c>
      <c r="B40" s="280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285" t="s">
        <v>100</v>
      </c>
      <c r="B41" s="280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285"/>
      <c r="B42" s="280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285" t="s">
        <v>102</v>
      </c>
      <c r="B43" s="280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277" t="s">
        <v>191</v>
      </c>
      <c r="H43" s="278"/>
      <c r="I43" s="278"/>
      <c r="J43" s="278"/>
      <c r="K43" s="278"/>
      <c r="L43" s="278"/>
      <c r="M43" s="278"/>
      <c r="N43" s="278"/>
      <c r="O43" s="279"/>
      <c r="P43" s="56"/>
      <c r="Q43" s="56"/>
    </row>
    <row r="44" spans="1:17" ht="39.950000000000003" customHeight="1" x14ac:dyDescent="0.2">
      <c r="A44" s="285"/>
      <c r="B44" s="280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285" t="s">
        <v>104</v>
      </c>
      <c r="B45" s="280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285" t="s">
        <v>12</v>
      </c>
      <c r="B46" s="280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292" t="s">
        <v>107</v>
      </c>
      <c r="B47" s="287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293"/>
      <c r="B48" s="288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292" t="s">
        <v>108</v>
      </c>
      <c r="B49" s="287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293"/>
      <c r="B50" s="288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285" t="s">
        <v>110</v>
      </c>
      <c r="B51" s="280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285"/>
      <c r="B52" s="280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285" t="s">
        <v>113</v>
      </c>
      <c r="B53" s="280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285"/>
      <c r="B54" s="280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285" t="s">
        <v>114</v>
      </c>
      <c r="B55" s="280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285"/>
      <c r="B56" s="280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285" t="s">
        <v>116</v>
      </c>
      <c r="B57" s="280" t="s">
        <v>117</v>
      </c>
      <c r="C57" s="53" t="s">
        <v>20</v>
      </c>
      <c r="D57" s="93" t="s">
        <v>234</v>
      </c>
      <c r="E57" s="92"/>
      <c r="F57" s="92" t="s">
        <v>235</v>
      </c>
      <c r="G57" s="301" t="s">
        <v>232</v>
      </c>
      <c r="H57" s="301"/>
      <c r="I57" s="92" t="s">
        <v>236</v>
      </c>
      <c r="J57" s="92" t="s">
        <v>237</v>
      </c>
      <c r="K57" s="298" t="s">
        <v>238</v>
      </c>
      <c r="L57" s="299"/>
      <c r="M57" s="299"/>
      <c r="N57" s="299"/>
      <c r="O57" s="300"/>
      <c r="P57" s="88" t="s">
        <v>198</v>
      </c>
      <c r="Q57" s="56"/>
    </row>
    <row r="58" spans="1:17" ht="39.950000000000003" customHeight="1" x14ac:dyDescent="0.2">
      <c r="A58" s="285"/>
      <c r="B58" s="280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290" t="s">
        <v>119</v>
      </c>
      <c r="B59" s="290" t="s">
        <v>118</v>
      </c>
      <c r="C59" s="290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296"/>
      <c r="B60" s="296"/>
      <c r="C60" s="296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296"/>
      <c r="B61" s="296"/>
      <c r="C61" s="291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291"/>
      <c r="B62" s="291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285" t="s">
        <v>120</v>
      </c>
      <c r="B63" s="280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285"/>
      <c r="B64" s="280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289" t="s">
        <v>122</v>
      </c>
      <c r="B65" s="286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289"/>
      <c r="B66" s="286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285" t="s">
        <v>124</v>
      </c>
      <c r="B67" s="280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285"/>
      <c r="B68" s="280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292" t="s">
        <v>126</v>
      </c>
      <c r="B69" s="287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293"/>
      <c r="B70" s="288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275" t="s">
        <v>254</v>
      </c>
      <c r="C73" s="275"/>
      <c r="D73" s="275"/>
      <c r="E73" s="275"/>
      <c r="F73" s="275"/>
      <c r="G73" s="275"/>
      <c r="H73" s="275"/>
      <c r="I73" s="275"/>
      <c r="J73" s="275"/>
      <c r="K73" s="275"/>
      <c r="L73" s="275"/>
      <c r="M73" s="275"/>
      <c r="N73" s="275"/>
      <c r="O73" s="275"/>
      <c r="P73" s="275"/>
      <c r="Q73" s="275"/>
      <c r="R73" s="275"/>
      <c r="S73" s="275"/>
      <c r="T73" s="275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276" t="s">
        <v>215</v>
      </c>
      <c r="C79" s="276"/>
      <c r="D79" s="276"/>
      <c r="E79" s="276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84"/>
  <sheetViews>
    <sheetView tabSelected="1" view="pageBreakPreview" zoomScale="80" zoomScaleSheetLayoutView="80" workbookViewId="0">
      <pane xSplit="4" topLeftCell="E1" activePane="topRight" state="frozen"/>
      <selection pane="topRight" activeCell="O53" sqref="O53"/>
    </sheetView>
  </sheetViews>
  <sheetFormatPr defaultColWidth="9.140625" defaultRowHeight="15" x14ac:dyDescent="0.25"/>
  <cols>
    <col min="1" max="1" width="8" style="169" customWidth="1"/>
    <col min="2" max="2" width="52.42578125" style="169" customWidth="1"/>
    <col min="3" max="3" width="29.7109375" style="169" customWidth="1"/>
    <col min="4" max="4" width="20.7109375" style="169" customWidth="1"/>
    <col min="5" max="5" width="14.140625" style="170" customWidth="1"/>
    <col min="6" max="6" width="17.5703125" style="169" customWidth="1"/>
    <col min="7" max="7" width="10.5703125" style="169" customWidth="1"/>
    <col min="8" max="8" width="12.28515625" style="168" bestFit="1" customWidth="1"/>
    <col min="9" max="9" width="12.28515625" style="227" bestFit="1" customWidth="1"/>
    <col min="10" max="10" width="11.5703125" style="187" customWidth="1"/>
    <col min="11" max="11" width="12.28515625" style="168" bestFit="1" customWidth="1"/>
    <col min="12" max="12" width="12.28515625" style="227" bestFit="1" customWidth="1"/>
    <col min="13" max="13" width="5.7109375" style="187" customWidth="1"/>
    <col min="14" max="14" width="12.7109375" style="168" customWidth="1"/>
    <col min="15" max="15" width="11.85546875" style="227" customWidth="1"/>
    <col min="16" max="16" width="9.7109375" style="187" customWidth="1"/>
    <col min="17" max="17" width="12.42578125" style="168" customWidth="1"/>
    <col min="18" max="18" width="10.28515625" style="227" customWidth="1"/>
    <col min="19" max="19" width="11.7109375" style="187" customWidth="1"/>
    <col min="20" max="20" width="12.140625" style="168" customWidth="1"/>
    <col min="21" max="21" width="10.28515625" style="227" customWidth="1"/>
    <col min="22" max="22" width="11.5703125" style="187" customWidth="1"/>
    <col min="23" max="23" width="12.28515625" style="186" customWidth="1"/>
    <col min="24" max="24" width="11.140625" style="227" customWidth="1"/>
    <col min="25" max="25" width="11.28515625" style="187" customWidth="1"/>
    <col min="26" max="26" width="10.28515625" style="168" customWidth="1"/>
    <col min="27" max="27" width="5.85546875" style="169" hidden="1" customWidth="1"/>
    <col min="28" max="28" width="6.85546875" style="169" hidden="1" customWidth="1"/>
    <col min="29" max="29" width="13.140625" style="227" customWidth="1"/>
    <col min="30" max="30" width="12.5703125" style="187" customWidth="1"/>
    <col min="31" max="31" width="10.7109375" style="168" customWidth="1"/>
    <col min="32" max="32" width="5.5703125" style="169" hidden="1" customWidth="1"/>
    <col min="33" max="33" width="7.5703125" style="169" hidden="1" customWidth="1"/>
    <col min="34" max="34" width="8.85546875" style="227" customWidth="1"/>
    <col min="35" max="35" width="11.5703125" style="187" customWidth="1"/>
    <col min="36" max="36" width="9.7109375" style="168" customWidth="1"/>
    <col min="37" max="37" width="6" style="169" hidden="1" customWidth="1"/>
    <col min="38" max="38" width="7.85546875" style="169" hidden="1" customWidth="1"/>
    <col min="39" max="39" width="9.5703125" style="227" customWidth="1"/>
    <col min="40" max="40" width="9.85546875" style="187" customWidth="1"/>
    <col min="41" max="41" width="15.85546875" style="168" customWidth="1"/>
    <col min="42" max="42" width="6.42578125" style="170" hidden="1" customWidth="1"/>
    <col min="43" max="43" width="0.7109375" style="170" hidden="1" customWidth="1"/>
    <col min="44" max="44" width="12.85546875" style="227" customWidth="1"/>
    <col min="45" max="45" width="10.85546875" style="187" customWidth="1"/>
    <col min="46" max="46" width="14.28515625" style="168" customWidth="1"/>
    <col min="47" max="47" width="5" style="168" hidden="1" customWidth="1"/>
    <col min="48" max="48" width="7.140625" style="168" hidden="1" customWidth="1"/>
    <col min="49" max="49" width="7.140625" style="227" customWidth="1"/>
    <col min="50" max="50" width="8.85546875" style="187" customWidth="1"/>
    <col min="51" max="51" width="12.28515625" style="168" customWidth="1"/>
    <col min="52" max="52" width="7.7109375" style="227" customWidth="1"/>
    <col min="53" max="53" width="9" style="187" customWidth="1"/>
    <col min="54" max="54" width="21.5703125" style="169" customWidth="1"/>
    <col min="55" max="16384" width="9.140625" style="169"/>
  </cols>
  <sheetData>
    <row r="1" spans="1:54" x14ac:dyDescent="0.25">
      <c r="BB1" s="169" t="s">
        <v>269</v>
      </c>
    </row>
    <row r="2" spans="1:54" ht="24" customHeight="1" x14ac:dyDescent="0.25">
      <c r="A2" s="335" t="s">
        <v>260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</row>
    <row r="3" spans="1:54" ht="17.25" customHeight="1" x14ac:dyDescent="0.25">
      <c r="A3" s="338" t="s">
        <v>314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  <c r="AW3" s="338"/>
      <c r="AX3" s="338"/>
      <c r="AY3" s="338"/>
      <c r="AZ3" s="338"/>
      <c r="BA3" s="338"/>
      <c r="BB3" s="338"/>
    </row>
    <row r="4" spans="1:54" ht="24" customHeight="1" x14ac:dyDescent="0.25">
      <c r="A4" s="338" t="s">
        <v>261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38"/>
      <c r="AQ4" s="338"/>
      <c r="AR4" s="338"/>
      <c r="AS4" s="338"/>
      <c r="AT4" s="338"/>
      <c r="AU4" s="338"/>
      <c r="AV4" s="338"/>
      <c r="AW4" s="338"/>
      <c r="AX4" s="338"/>
      <c r="AY4" s="338"/>
      <c r="AZ4" s="338"/>
      <c r="BA4" s="338"/>
      <c r="BB4" s="338"/>
    </row>
    <row r="5" spans="1:54" x14ac:dyDescent="0.25">
      <c r="A5" s="338"/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8"/>
      <c r="AC5" s="338"/>
      <c r="AD5" s="338"/>
      <c r="AE5" s="338"/>
      <c r="AF5" s="338"/>
      <c r="AG5" s="338"/>
      <c r="AH5" s="338"/>
      <c r="AI5" s="338"/>
      <c r="AJ5" s="338"/>
      <c r="AK5" s="338"/>
      <c r="AL5" s="338"/>
      <c r="AM5" s="338"/>
      <c r="AN5" s="338"/>
      <c r="AO5" s="338"/>
      <c r="BB5" s="169" t="s">
        <v>257</v>
      </c>
    </row>
    <row r="6" spans="1:54" ht="15" customHeight="1" x14ac:dyDescent="0.25">
      <c r="A6" s="335" t="s">
        <v>0</v>
      </c>
      <c r="B6" s="335" t="s">
        <v>264</v>
      </c>
      <c r="C6" s="335" t="s">
        <v>259</v>
      </c>
      <c r="D6" s="335" t="s">
        <v>40</v>
      </c>
      <c r="E6" s="335" t="s">
        <v>256</v>
      </c>
      <c r="F6" s="335"/>
      <c r="G6" s="335"/>
      <c r="H6" s="335" t="s">
        <v>255</v>
      </c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 t="s">
        <v>275</v>
      </c>
    </row>
    <row r="7" spans="1:54" ht="28.5" customHeight="1" x14ac:dyDescent="0.25">
      <c r="A7" s="335"/>
      <c r="B7" s="335"/>
      <c r="C7" s="335"/>
      <c r="D7" s="335"/>
      <c r="E7" s="342" t="s">
        <v>420</v>
      </c>
      <c r="F7" s="335" t="s">
        <v>276</v>
      </c>
      <c r="G7" s="335" t="s">
        <v>19</v>
      </c>
      <c r="H7" s="335" t="s">
        <v>17</v>
      </c>
      <c r="I7" s="335"/>
      <c r="J7" s="335"/>
      <c r="K7" s="335" t="s">
        <v>18</v>
      </c>
      <c r="L7" s="335"/>
      <c r="M7" s="335"/>
      <c r="N7" s="335" t="s">
        <v>22</v>
      </c>
      <c r="O7" s="335"/>
      <c r="P7" s="335"/>
      <c r="Q7" s="335" t="s">
        <v>24</v>
      </c>
      <c r="R7" s="335"/>
      <c r="S7" s="335"/>
      <c r="T7" s="336" t="s">
        <v>25</v>
      </c>
      <c r="U7" s="336"/>
      <c r="V7" s="336"/>
      <c r="W7" s="336" t="s">
        <v>26</v>
      </c>
      <c r="X7" s="336"/>
      <c r="Y7" s="336"/>
      <c r="Z7" s="335" t="s">
        <v>28</v>
      </c>
      <c r="AA7" s="335"/>
      <c r="AB7" s="335"/>
      <c r="AC7" s="320"/>
      <c r="AD7" s="320"/>
      <c r="AE7" s="335" t="s">
        <v>29</v>
      </c>
      <c r="AF7" s="335"/>
      <c r="AG7" s="335"/>
      <c r="AH7" s="320"/>
      <c r="AI7" s="320"/>
      <c r="AJ7" s="335" t="s">
        <v>30</v>
      </c>
      <c r="AK7" s="335"/>
      <c r="AL7" s="335"/>
      <c r="AM7" s="320"/>
      <c r="AN7" s="320"/>
      <c r="AO7" s="342" t="s">
        <v>32</v>
      </c>
      <c r="AP7" s="342"/>
      <c r="AQ7" s="342"/>
      <c r="AR7" s="343"/>
      <c r="AS7" s="343"/>
      <c r="AT7" s="344" t="s">
        <v>33</v>
      </c>
      <c r="AU7" s="344"/>
      <c r="AV7" s="344"/>
      <c r="AW7" s="345"/>
      <c r="AX7" s="345"/>
      <c r="AY7" s="341" t="s">
        <v>34</v>
      </c>
      <c r="AZ7" s="341"/>
      <c r="BA7" s="341"/>
      <c r="BB7" s="335"/>
    </row>
    <row r="8" spans="1:54" ht="40.9" customHeight="1" x14ac:dyDescent="0.25">
      <c r="A8" s="335"/>
      <c r="B8" s="335"/>
      <c r="C8" s="335"/>
      <c r="D8" s="335"/>
      <c r="E8" s="342"/>
      <c r="F8" s="335"/>
      <c r="G8" s="335"/>
      <c r="H8" s="184" t="s">
        <v>20</v>
      </c>
      <c r="I8" s="232" t="s">
        <v>21</v>
      </c>
      <c r="J8" s="183" t="s">
        <v>19</v>
      </c>
      <c r="K8" s="184" t="s">
        <v>20</v>
      </c>
      <c r="L8" s="232" t="s">
        <v>21</v>
      </c>
      <c r="M8" s="183" t="s">
        <v>19</v>
      </c>
      <c r="N8" s="184" t="s">
        <v>20</v>
      </c>
      <c r="O8" s="232" t="s">
        <v>21</v>
      </c>
      <c r="P8" s="183" t="s">
        <v>19</v>
      </c>
      <c r="Q8" s="184" t="s">
        <v>20</v>
      </c>
      <c r="R8" s="232" t="s">
        <v>21</v>
      </c>
      <c r="S8" s="183" t="s">
        <v>19</v>
      </c>
      <c r="T8" s="184" t="s">
        <v>20</v>
      </c>
      <c r="U8" s="232" t="s">
        <v>21</v>
      </c>
      <c r="V8" s="183" t="s">
        <v>19</v>
      </c>
      <c r="W8" s="222" t="s">
        <v>20</v>
      </c>
      <c r="X8" s="232" t="s">
        <v>21</v>
      </c>
      <c r="Y8" s="183" t="s">
        <v>19</v>
      </c>
      <c r="Z8" s="184" t="s">
        <v>20</v>
      </c>
      <c r="AA8" s="173" t="s">
        <v>21</v>
      </c>
      <c r="AB8" s="173" t="s">
        <v>19</v>
      </c>
      <c r="AC8" s="232" t="s">
        <v>21</v>
      </c>
      <c r="AD8" s="183" t="s">
        <v>19</v>
      </c>
      <c r="AE8" s="184" t="s">
        <v>20</v>
      </c>
      <c r="AF8" s="173" t="s">
        <v>21</v>
      </c>
      <c r="AG8" s="173" t="s">
        <v>19</v>
      </c>
      <c r="AH8" s="232" t="s">
        <v>21</v>
      </c>
      <c r="AI8" s="183" t="s">
        <v>19</v>
      </c>
      <c r="AJ8" s="184" t="s">
        <v>20</v>
      </c>
      <c r="AK8" s="173" t="s">
        <v>21</v>
      </c>
      <c r="AL8" s="173" t="s">
        <v>19</v>
      </c>
      <c r="AM8" s="232" t="s">
        <v>21</v>
      </c>
      <c r="AN8" s="183" t="s">
        <v>19</v>
      </c>
      <c r="AO8" s="184" t="s">
        <v>20</v>
      </c>
      <c r="AP8" s="174" t="s">
        <v>21</v>
      </c>
      <c r="AQ8" s="174" t="s">
        <v>19</v>
      </c>
      <c r="AR8" s="232" t="s">
        <v>21</v>
      </c>
      <c r="AS8" s="183" t="s">
        <v>19</v>
      </c>
      <c r="AT8" s="184" t="s">
        <v>20</v>
      </c>
      <c r="AU8" s="172" t="s">
        <v>21</v>
      </c>
      <c r="AV8" s="172" t="s">
        <v>19</v>
      </c>
      <c r="AW8" s="232" t="s">
        <v>21</v>
      </c>
      <c r="AX8" s="183" t="s">
        <v>19</v>
      </c>
      <c r="AY8" s="184" t="s">
        <v>20</v>
      </c>
      <c r="AZ8" s="232" t="s">
        <v>21</v>
      </c>
      <c r="BA8" s="183" t="s">
        <v>19</v>
      </c>
      <c r="BB8" s="335"/>
    </row>
    <row r="9" spans="1:54" s="179" customFormat="1" x14ac:dyDescent="0.25">
      <c r="A9" s="175">
        <v>1</v>
      </c>
      <c r="B9" s="175">
        <v>2</v>
      </c>
      <c r="C9" s="175">
        <v>3</v>
      </c>
      <c r="D9" s="175">
        <v>4</v>
      </c>
      <c r="E9" s="177">
        <v>5</v>
      </c>
      <c r="F9" s="175">
        <v>6</v>
      </c>
      <c r="G9" s="175">
        <v>7</v>
      </c>
      <c r="H9" s="176">
        <v>8</v>
      </c>
      <c r="I9" s="228">
        <v>9</v>
      </c>
      <c r="J9" s="178">
        <v>10</v>
      </c>
      <c r="K9" s="176">
        <v>11</v>
      </c>
      <c r="L9" s="228">
        <v>12</v>
      </c>
      <c r="M9" s="178">
        <v>13</v>
      </c>
      <c r="N9" s="176">
        <v>14</v>
      </c>
      <c r="O9" s="228">
        <v>15</v>
      </c>
      <c r="P9" s="178">
        <v>16</v>
      </c>
      <c r="Q9" s="176">
        <v>17</v>
      </c>
      <c r="R9" s="228">
        <v>18</v>
      </c>
      <c r="S9" s="178">
        <v>19</v>
      </c>
      <c r="T9" s="176">
        <v>20</v>
      </c>
      <c r="U9" s="228">
        <v>21</v>
      </c>
      <c r="V9" s="178">
        <v>22</v>
      </c>
      <c r="W9" s="176">
        <v>23</v>
      </c>
      <c r="X9" s="228">
        <v>24</v>
      </c>
      <c r="Y9" s="178">
        <v>25</v>
      </c>
      <c r="Z9" s="176">
        <v>26</v>
      </c>
      <c r="AA9" s="175">
        <v>24</v>
      </c>
      <c r="AB9" s="175">
        <v>25</v>
      </c>
      <c r="AC9" s="228">
        <v>27</v>
      </c>
      <c r="AD9" s="178">
        <v>28</v>
      </c>
      <c r="AE9" s="176">
        <v>29</v>
      </c>
      <c r="AF9" s="175">
        <v>30</v>
      </c>
      <c r="AG9" s="175">
        <v>31</v>
      </c>
      <c r="AH9" s="228">
        <v>30</v>
      </c>
      <c r="AI9" s="178">
        <v>31</v>
      </c>
      <c r="AJ9" s="176">
        <v>32</v>
      </c>
      <c r="AK9" s="175">
        <v>33</v>
      </c>
      <c r="AL9" s="175">
        <v>34</v>
      </c>
      <c r="AM9" s="228">
        <v>33</v>
      </c>
      <c r="AN9" s="178">
        <v>34</v>
      </c>
      <c r="AO9" s="176">
        <v>35</v>
      </c>
      <c r="AP9" s="177">
        <v>36</v>
      </c>
      <c r="AQ9" s="177">
        <v>37</v>
      </c>
      <c r="AR9" s="228">
        <v>36</v>
      </c>
      <c r="AS9" s="178">
        <v>37</v>
      </c>
      <c r="AT9" s="176">
        <v>38</v>
      </c>
      <c r="AU9" s="176">
        <v>39</v>
      </c>
      <c r="AV9" s="176">
        <v>40</v>
      </c>
      <c r="AW9" s="228">
        <v>39</v>
      </c>
      <c r="AX9" s="178">
        <v>40</v>
      </c>
      <c r="AY9" s="176">
        <v>41</v>
      </c>
      <c r="AZ9" s="228">
        <v>42</v>
      </c>
      <c r="BA9" s="178">
        <v>43</v>
      </c>
      <c r="BB9" s="179">
        <v>44</v>
      </c>
    </row>
    <row r="10" spans="1:54" ht="19.5" customHeight="1" x14ac:dyDescent="0.25">
      <c r="A10" s="335" t="s">
        <v>274</v>
      </c>
      <c r="B10" s="335"/>
      <c r="C10" s="335"/>
      <c r="D10" s="173" t="s">
        <v>258</v>
      </c>
      <c r="E10" s="189">
        <f>E11+E12+E13+E14</f>
        <v>352435.71600000001</v>
      </c>
      <c r="F10" s="180">
        <f>F11+F12+F13+F14</f>
        <v>83813.399999999994</v>
      </c>
      <c r="G10" s="180">
        <f>F10/E10*100</f>
        <v>23.781187942938221</v>
      </c>
      <c r="H10" s="181">
        <f t="shared" ref="H10:BA10" si="0">H11+H12+H13+H14</f>
        <v>0</v>
      </c>
      <c r="I10" s="229">
        <f t="shared" si="0"/>
        <v>0</v>
      </c>
      <c r="J10" s="190">
        <f t="shared" si="0"/>
        <v>0</v>
      </c>
      <c r="K10" s="181">
        <f t="shared" si="0"/>
        <v>0</v>
      </c>
      <c r="L10" s="229">
        <f t="shared" si="0"/>
        <v>0</v>
      </c>
      <c r="M10" s="190">
        <f t="shared" si="0"/>
        <v>0</v>
      </c>
      <c r="N10" s="181">
        <f>N11+N12+N13+N14</f>
        <v>14726.8</v>
      </c>
      <c r="O10" s="229">
        <f t="shared" ref="O10" si="1">O11+O12+O13+O14</f>
        <v>14726.8</v>
      </c>
      <c r="P10" s="190">
        <f>O10/N10*100</f>
        <v>100</v>
      </c>
      <c r="Q10" s="181">
        <f t="shared" ref="Q10" si="2">Q11+Q12+Q13+Q14</f>
        <v>0</v>
      </c>
      <c r="R10" s="229">
        <f t="shared" si="0"/>
        <v>0</v>
      </c>
      <c r="S10" s="190">
        <f t="shared" si="0"/>
        <v>0</v>
      </c>
      <c r="T10" s="181">
        <f t="shared" si="0"/>
        <v>0</v>
      </c>
      <c r="U10" s="229">
        <f t="shared" si="0"/>
        <v>0</v>
      </c>
      <c r="V10" s="190">
        <f t="shared" si="0"/>
        <v>0</v>
      </c>
      <c r="W10" s="181">
        <f>W11+W12+W13</f>
        <v>1274.4000000000001</v>
      </c>
      <c r="X10" s="229">
        <f t="shared" si="0"/>
        <v>0</v>
      </c>
      <c r="Y10" s="190">
        <f t="shared" si="0"/>
        <v>0</v>
      </c>
      <c r="Z10" s="181">
        <f t="shared" si="0"/>
        <v>0</v>
      </c>
      <c r="AA10" s="180">
        <f t="shared" si="0"/>
        <v>0</v>
      </c>
      <c r="AB10" s="180">
        <f t="shared" si="0"/>
        <v>0</v>
      </c>
      <c r="AC10" s="229">
        <f t="shared" si="0"/>
        <v>0</v>
      </c>
      <c r="AD10" s="190">
        <f t="shared" si="0"/>
        <v>0</v>
      </c>
      <c r="AE10" s="181">
        <f t="shared" si="0"/>
        <v>0</v>
      </c>
      <c r="AF10" s="180">
        <f t="shared" si="0"/>
        <v>0</v>
      </c>
      <c r="AG10" s="180">
        <f t="shared" si="0"/>
        <v>0</v>
      </c>
      <c r="AH10" s="229">
        <f t="shared" si="0"/>
        <v>0</v>
      </c>
      <c r="AI10" s="190">
        <f t="shared" si="0"/>
        <v>0</v>
      </c>
      <c r="AJ10" s="181">
        <f t="shared" si="0"/>
        <v>50</v>
      </c>
      <c r="AK10" s="180">
        <f t="shared" si="0"/>
        <v>0</v>
      </c>
      <c r="AL10" s="180">
        <f t="shared" si="0"/>
        <v>0</v>
      </c>
      <c r="AM10" s="229">
        <f t="shared" si="0"/>
        <v>0</v>
      </c>
      <c r="AN10" s="190">
        <f t="shared" si="0"/>
        <v>0</v>
      </c>
      <c r="AO10" s="181">
        <f t="shared" si="0"/>
        <v>662.4</v>
      </c>
      <c r="AP10" s="180">
        <f t="shared" si="0"/>
        <v>0</v>
      </c>
      <c r="AQ10" s="180">
        <f t="shared" si="0"/>
        <v>0</v>
      </c>
      <c r="AR10" s="229">
        <f t="shared" si="0"/>
        <v>0</v>
      </c>
      <c r="AS10" s="190">
        <f t="shared" si="0"/>
        <v>0</v>
      </c>
      <c r="AT10" s="181">
        <f t="shared" si="0"/>
        <v>7853.5160000000005</v>
      </c>
      <c r="AU10" s="180">
        <f t="shared" si="0"/>
        <v>0</v>
      </c>
      <c r="AV10" s="180">
        <f t="shared" si="0"/>
        <v>0</v>
      </c>
      <c r="AW10" s="229">
        <f t="shared" si="0"/>
        <v>0</v>
      </c>
      <c r="AX10" s="190">
        <f t="shared" si="0"/>
        <v>0</v>
      </c>
      <c r="AY10" s="181">
        <f t="shared" si="0"/>
        <v>0</v>
      </c>
      <c r="AZ10" s="229">
        <f t="shared" si="0"/>
        <v>0</v>
      </c>
      <c r="BA10" s="190">
        <f t="shared" si="0"/>
        <v>0</v>
      </c>
      <c r="BB10" s="335">
        <f>SUM(AY10+AT10+AO10+AJ10+AE10+Z10+W10+T10+Q10+N10+K10+H10)</f>
        <v>24567.116000000002</v>
      </c>
    </row>
    <row r="11" spans="1:54" ht="30.6" customHeight="1" x14ac:dyDescent="0.25">
      <c r="A11" s="335"/>
      <c r="B11" s="335"/>
      <c r="C11" s="335"/>
      <c r="D11" s="171" t="s">
        <v>37</v>
      </c>
      <c r="E11" s="189">
        <f>SUM(E21)</f>
        <v>8125.2</v>
      </c>
      <c r="F11" s="180">
        <f>SUM(F21)</f>
        <v>5385.8</v>
      </c>
      <c r="G11" s="180">
        <f>F11/E11*100</f>
        <v>66.285137596613012</v>
      </c>
      <c r="H11" s="181">
        <f>H144</f>
        <v>0</v>
      </c>
      <c r="I11" s="229">
        <f t="shared" ref="I11:M11" si="3">I144</f>
        <v>0</v>
      </c>
      <c r="J11" s="190">
        <f t="shared" si="3"/>
        <v>0</v>
      </c>
      <c r="K11" s="181">
        <f t="shared" si="3"/>
        <v>0</v>
      </c>
      <c r="L11" s="229">
        <f t="shared" si="3"/>
        <v>0</v>
      </c>
      <c r="M11" s="190">
        <f t="shared" si="3"/>
        <v>0</v>
      </c>
      <c r="N11" s="189">
        <f>N21</f>
        <v>5385.8</v>
      </c>
      <c r="O11" s="189">
        <f>O21</f>
        <v>5385.8</v>
      </c>
      <c r="P11" s="190">
        <f t="shared" ref="P11:P13" si="4">O11/N11*100</f>
        <v>100</v>
      </c>
      <c r="Q11" s="181">
        <f t="shared" ref="Q11" si="5">Q144</f>
        <v>0</v>
      </c>
      <c r="R11" s="229">
        <f t="shared" ref="R11:BA11" si="6">R144</f>
        <v>0</v>
      </c>
      <c r="S11" s="190">
        <f t="shared" si="6"/>
        <v>0</v>
      </c>
      <c r="T11" s="181">
        <f t="shared" si="6"/>
        <v>0</v>
      </c>
      <c r="U11" s="229">
        <f t="shared" si="6"/>
        <v>0</v>
      </c>
      <c r="V11" s="190">
        <f t="shared" si="6"/>
        <v>0</v>
      </c>
      <c r="W11" s="181">
        <f t="shared" si="6"/>
        <v>0</v>
      </c>
      <c r="X11" s="229">
        <f t="shared" si="6"/>
        <v>0</v>
      </c>
      <c r="Y11" s="190">
        <f t="shared" si="6"/>
        <v>0</v>
      </c>
      <c r="Z11" s="181">
        <f t="shared" si="6"/>
        <v>0</v>
      </c>
      <c r="AA11" s="180">
        <f t="shared" si="6"/>
        <v>0</v>
      </c>
      <c r="AB11" s="180">
        <f t="shared" si="6"/>
        <v>0</v>
      </c>
      <c r="AC11" s="229">
        <f t="shared" si="6"/>
        <v>0</v>
      </c>
      <c r="AD11" s="190">
        <f t="shared" si="6"/>
        <v>0</v>
      </c>
      <c r="AE11" s="181">
        <f t="shared" si="6"/>
        <v>0</v>
      </c>
      <c r="AF11" s="180">
        <f t="shared" si="6"/>
        <v>0</v>
      </c>
      <c r="AG11" s="180">
        <f t="shared" si="6"/>
        <v>0</v>
      </c>
      <c r="AH11" s="229">
        <f t="shared" si="6"/>
        <v>0</v>
      </c>
      <c r="AI11" s="190">
        <f t="shared" si="6"/>
        <v>0</v>
      </c>
      <c r="AJ11" s="181">
        <f t="shared" si="6"/>
        <v>0</v>
      </c>
      <c r="AK11" s="180">
        <f t="shared" si="6"/>
        <v>0</v>
      </c>
      <c r="AL11" s="180">
        <f t="shared" si="6"/>
        <v>0</v>
      </c>
      <c r="AM11" s="229">
        <f t="shared" si="6"/>
        <v>0</v>
      </c>
      <c r="AN11" s="190">
        <f t="shared" si="6"/>
        <v>0</v>
      </c>
      <c r="AO11" s="181">
        <f t="shared" si="6"/>
        <v>0</v>
      </c>
      <c r="AP11" s="180">
        <f t="shared" si="6"/>
        <v>0</v>
      </c>
      <c r="AQ11" s="180">
        <f t="shared" si="6"/>
        <v>0</v>
      </c>
      <c r="AR11" s="229">
        <f t="shared" si="6"/>
        <v>0</v>
      </c>
      <c r="AS11" s="190">
        <f t="shared" si="6"/>
        <v>0</v>
      </c>
      <c r="AT11" s="181">
        <f t="shared" si="6"/>
        <v>2739.3999999999996</v>
      </c>
      <c r="AU11" s="180">
        <f t="shared" si="6"/>
        <v>0</v>
      </c>
      <c r="AV11" s="180">
        <f t="shared" si="6"/>
        <v>0</v>
      </c>
      <c r="AW11" s="229">
        <f t="shared" si="6"/>
        <v>0</v>
      </c>
      <c r="AX11" s="190">
        <f t="shared" si="6"/>
        <v>0</v>
      </c>
      <c r="AY11" s="181">
        <f t="shared" si="6"/>
        <v>0</v>
      </c>
      <c r="AZ11" s="229">
        <f t="shared" si="6"/>
        <v>0</v>
      </c>
      <c r="BA11" s="190">
        <f t="shared" si="6"/>
        <v>0</v>
      </c>
      <c r="BB11" s="338"/>
    </row>
    <row r="12" spans="1:54" ht="33.6" customHeight="1" x14ac:dyDescent="0.25">
      <c r="A12" s="335"/>
      <c r="B12" s="335"/>
      <c r="C12" s="335"/>
      <c r="D12" s="171" t="s">
        <v>2</v>
      </c>
      <c r="E12" s="189">
        <f>SUM(E22+E26)</f>
        <v>13702.1</v>
      </c>
      <c r="F12" s="180">
        <f>SUM(F22+F26)</f>
        <v>8423.7999999999993</v>
      </c>
      <c r="G12" s="180">
        <f t="shared" ref="G12" si="7">F12/E12</f>
        <v>0.61478167580151943</v>
      </c>
      <c r="H12" s="181">
        <f t="shared" ref="H12:M12" si="8">H145</f>
        <v>0</v>
      </c>
      <c r="I12" s="229">
        <f t="shared" si="8"/>
        <v>0</v>
      </c>
      <c r="J12" s="190">
        <f t="shared" si="8"/>
        <v>0</v>
      </c>
      <c r="K12" s="181">
        <f t="shared" si="8"/>
        <v>0</v>
      </c>
      <c r="L12" s="229">
        <f t="shared" si="8"/>
        <v>0</v>
      </c>
      <c r="M12" s="190">
        <f t="shared" si="8"/>
        <v>0</v>
      </c>
      <c r="N12" s="189">
        <f t="shared" ref="N12:O13" si="9">N22</f>
        <v>8423.7999999999993</v>
      </c>
      <c r="O12" s="189">
        <f t="shared" si="9"/>
        <v>8423.7999999999993</v>
      </c>
      <c r="P12" s="190">
        <f t="shared" si="4"/>
        <v>100</v>
      </c>
      <c r="Q12" s="181">
        <f t="shared" ref="Q12" si="10">Q145</f>
        <v>0</v>
      </c>
      <c r="R12" s="229">
        <f t="shared" ref="R12:BA12" si="11">R145</f>
        <v>0</v>
      </c>
      <c r="S12" s="190">
        <f t="shared" si="11"/>
        <v>0</v>
      </c>
      <c r="T12" s="181">
        <f t="shared" si="11"/>
        <v>0</v>
      </c>
      <c r="U12" s="229">
        <f t="shared" si="11"/>
        <v>0</v>
      </c>
      <c r="V12" s="190">
        <f t="shared" si="11"/>
        <v>0</v>
      </c>
      <c r="W12" s="181">
        <f t="shared" si="11"/>
        <v>0</v>
      </c>
      <c r="X12" s="229">
        <f t="shared" si="11"/>
        <v>0</v>
      </c>
      <c r="Y12" s="190">
        <f t="shared" si="11"/>
        <v>0</v>
      </c>
      <c r="Z12" s="181">
        <f t="shared" si="11"/>
        <v>0</v>
      </c>
      <c r="AA12" s="180">
        <f t="shared" si="11"/>
        <v>0</v>
      </c>
      <c r="AB12" s="180">
        <f t="shared" si="11"/>
        <v>0</v>
      </c>
      <c r="AC12" s="229">
        <f t="shared" si="11"/>
        <v>0</v>
      </c>
      <c r="AD12" s="190">
        <f t="shared" si="11"/>
        <v>0</v>
      </c>
      <c r="AE12" s="181">
        <f t="shared" si="11"/>
        <v>0</v>
      </c>
      <c r="AF12" s="180">
        <f t="shared" si="11"/>
        <v>0</v>
      </c>
      <c r="AG12" s="180">
        <f t="shared" si="11"/>
        <v>0</v>
      </c>
      <c r="AH12" s="229">
        <f t="shared" si="11"/>
        <v>0</v>
      </c>
      <c r="AI12" s="190">
        <f t="shared" si="11"/>
        <v>0</v>
      </c>
      <c r="AJ12" s="181">
        <f t="shared" si="11"/>
        <v>0</v>
      </c>
      <c r="AK12" s="180">
        <f t="shared" si="11"/>
        <v>0</v>
      </c>
      <c r="AL12" s="180">
        <f t="shared" si="11"/>
        <v>0</v>
      </c>
      <c r="AM12" s="229">
        <f t="shared" si="11"/>
        <v>0</v>
      </c>
      <c r="AN12" s="190">
        <f t="shared" si="11"/>
        <v>0</v>
      </c>
      <c r="AO12" s="181">
        <f t="shared" si="11"/>
        <v>529.9</v>
      </c>
      <c r="AP12" s="180">
        <f t="shared" si="11"/>
        <v>0</v>
      </c>
      <c r="AQ12" s="180">
        <f t="shared" si="11"/>
        <v>0</v>
      </c>
      <c r="AR12" s="229">
        <f t="shared" si="11"/>
        <v>0</v>
      </c>
      <c r="AS12" s="190">
        <f t="shared" si="11"/>
        <v>0</v>
      </c>
      <c r="AT12" s="181">
        <f t="shared" si="11"/>
        <v>4284.8000000000011</v>
      </c>
      <c r="AU12" s="180">
        <f t="shared" si="11"/>
        <v>0</v>
      </c>
      <c r="AV12" s="180">
        <f t="shared" si="11"/>
        <v>0</v>
      </c>
      <c r="AW12" s="229">
        <f t="shared" si="11"/>
        <v>0</v>
      </c>
      <c r="AX12" s="190">
        <f t="shared" si="11"/>
        <v>0</v>
      </c>
      <c r="AY12" s="181">
        <f t="shared" si="11"/>
        <v>0</v>
      </c>
      <c r="AZ12" s="229">
        <f t="shared" si="11"/>
        <v>0</v>
      </c>
      <c r="BA12" s="190">
        <f t="shared" si="11"/>
        <v>0</v>
      </c>
      <c r="BB12" s="338"/>
    </row>
    <row r="13" spans="1:54" x14ac:dyDescent="0.25">
      <c r="A13" s="335"/>
      <c r="B13" s="335"/>
      <c r="C13" s="335"/>
      <c r="D13" s="171" t="s">
        <v>43</v>
      </c>
      <c r="E13" s="189">
        <f>SUM(E23+E27)</f>
        <v>325842.61600000004</v>
      </c>
      <c r="F13" s="180">
        <f>SUM(F23+F27)</f>
        <v>69803.199999999997</v>
      </c>
      <c r="G13" s="180">
        <f>F13/E13*100</f>
        <v>21.422366680238042</v>
      </c>
      <c r="H13" s="181">
        <f t="shared" ref="H13:M13" si="12">H146</f>
        <v>0</v>
      </c>
      <c r="I13" s="229">
        <f t="shared" si="12"/>
        <v>0</v>
      </c>
      <c r="J13" s="190">
        <f t="shared" si="12"/>
        <v>0</v>
      </c>
      <c r="K13" s="181">
        <f t="shared" si="12"/>
        <v>0</v>
      </c>
      <c r="L13" s="229">
        <f t="shared" si="12"/>
        <v>0</v>
      </c>
      <c r="M13" s="190">
        <f t="shared" si="12"/>
        <v>0</v>
      </c>
      <c r="N13" s="189">
        <f t="shared" si="9"/>
        <v>917.2</v>
      </c>
      <c r="O13" s="189">
        <f t="shared" si="9"/>
        <v>917.2</v>
      </c>
      <c r="P13" s="190">
        <f t="shared" si="4"/>
        <v>100</v>
      </c>
      <c r="Q13" s="181">
        <f t="shared" ref="Q13" si="13">Q146</f>
        <v>0</v>
      </c>
      <c r="R13" s="229">
        <f t="shared" ref="R13:BA13" si="14">R146</f>
        <v>0</v>
      </c>
      <c r="S13" s="190">
        <f t="shared" si="14"/>
        <v>0</v>
      </c>
      <c r="T13" s="181">
        <f t="shared" si="14"/>
        <v>0</v>
      </c>
      <c r="U13" s="229">
        <f t="shared" si="14"/>
        <v>0</v>
      </c>
      <c r="V13" s="190">
        <f t="shared" si="14"/>
        <v>0</v>
      </c>
      <c r="W13" s="181">
        <f t="shared" si="14"/>
        <v>1274.4000000000001</v>
      </c>
      <c r="X13" s="229">
        <f t="shared" si="14"/>
        <v>0</v>
      </c>
      <c r="Y13" s="190">
        <f t="shared" si="14"/>
        <v>0</v>
      </c>
      <c r="Z13" s="181">
        <f t="shared" si="14"/>
        <v>0</v>
      </c>
      <c r="AA13" s="180">
        <f t="shared" si="14"/>
        <v>0</v>
      </c>
      <c r="AB13" s="180">
        <f t="shared" si="14"/>
        <v>0</v>
      </c>
      <c r="AC13" s="229">
        <f t="shared" si="14"/>
        <v>0</v>
      </c>
      <c r="AD13" s="190">
        <f t="shared" si="14"/>
        <v>0</v>
      </c>
      <c r="AE13" s="181">
        <f t="shared" si="14"/>
        <v>0</v>
      </c>
      <c r="AF13" s="180">
        <f t="shared" si="14"/>
        <v>0</v>
      </c>
      <c r="AG13" s="180">
        <f t="shared" si="14"/>
        <v>0</v>
      </c>
      <c r="AH13" s="229">
        <f t="shared" si="14"/>
        <v>0</v>
      </c>
      <c r="AI13" s="190">
        <f t="shared" si="14"/>
        <v>0</v>
      </c>
      <c r="AJ13" s="181">
        <f t="shared" si="14"/>
        <v>50</v>
      </c>
      <c r="AK13" s="180">
        <f t="shared" si="14"/>
        <v>0</v>
      </c>
      <c r="AL13" s="180">
        <f t="shared" si="14"/>
        <v>0</v>
      </c>
      <c r="AM13" s="229">
        <f t="shared" si="14"/>
        <v>0</v>
      </c>
      <c r="AN13" s="190">
        <f t="shared" si="14"/>
        <v>0</v>
      </c>
      <c r="AO13" s="181">
        <f t="shared" si="14"/>
        <v>132.5</v>
      </c>
      <c r="AP13" s="180">
        <f t="shared" si="14"/>
        <v>0</v>
      </c>
      <c r="AQ13" s="180">
        <f t="shared" si="14"/>
        <v>0</v>
      </c>
      <c r="AR13" s="229">
        <f t="shared" si="14"/>
        <v>0</v>
      </c>
      <c r="AS13" s="190">
        <f t="shared" si="14"/>
        <v>0</v>
      </c>
      <c r="AT13" s="181">
        <f t="shared" si="14"/>
        <v>829.31600000000003</v>
      </c>
      <c r="AU13" s="180">
        <f t="shared" si="14"/>
        <v>0</v>
      </c>
      <c r="AV13" s="180">
        <f t="shared" si="14"/>
        <v>0</v>
      </c>
      <c r="AW13" s="229">
        <f t="shared" si="14"/>
        <v>0</v>
      </c>
      <c r="AX13" s="190">
        <f t="shared" si="14"/>
        <v>0</v>
      </c>
      <c r="AY13" s="181">
        <f t="shared" si="14"/>
        <v>0</v>
      </c>
      <c r="AZ13" s="229">
        <f t="shared" si="14"/>
        <v>0</v>
      </c>
      <c r="BA13" s="190">
        <f t="shared" si="14"/>
        <v>0</v>
      </c>
      <c r="BB13" s="338"/>
    </row>
    <row r="14" spans="1:54" ht="30.6" customHeight="1" x14ac:dyDescent="0.25">
      <c r="A14" s="335"/>
      <c r="B14" s="335"/>
      <c r="C14" s="335"/>
      <c r="D14" s="171" t="s">
        <v>265</v>
      </c>
      <c r="E14" s="189">
        <f>SUM(E28)</f>
        <v>4765.8</v>
      </c>
      <c r="F14" s="180">
        <f>SUM(F28)</f>
        <v>200.6</v>
      </c>
      <c r="G14" s="180"/>
      <c r="H14" s="181">
        <f t="shared" ref="H14:M14" si="15">H147</f>
        <v>0</v>
      </c>
      <c r="I14" s="229">
        <f t="shared" si="15"/>
        <v>0</v>
      </c>
      <c r="J14" s="190">
        <f t="shared" si="15"/>
        <v>0</v>
      </c>
      <c r="K14" s="181">
        <f t="shared" si="15"/>
        <v>0</v>
      </c>
      <c r="L14" s="229">
        <f t="shared" si="15"/>
        <v>0</v>
      </c>
      <c r="M14" s="190">
        <f t="shared" si="15"/>
        <v>0</v>
      </c>
      <c r="N14" s="181"/>
      <c r="O14" s="229">
        <f t="shared" ref="O14:Q14" si="16">O147</f>
        <v>0</v>
      </c>
      <c r="P14" s="190">
        <f t="shared" si="16"/>
        <v>0</v>
      </c>
      <c r="Q14" s="181">
        <f t="shared" si="16"/>
        <v>0</v>
      </c>
      <c r="R14" s="229">
        <f t="shared" ref="R14:BA14" si="17">R147</f>
        <v>0</v>
      </c>
      <c r="S14" s="190">
        <f t="shared" si="17"/>
        <v>0</v>
      </c>
      <c r="T14" s="181">
        <f t="shared" si="17"/>
        <v>0</v>
      </c>
      <c r="U14" s="229">
        <f t="shared" si="17"/>
        <v>0</v>
      </c>
      <c r="V14" s="190">
        <f t="shared" si="17"/>
        <v>0</v>
      </c>
      <c r="W14" s="181">
        <f t="shared" si="17"/>
        <v>211</v>
      </c>
      <c r="X14" s="229">
        <f t="shared" si="17"/>
        <v>0</v>
      </c>
      <c r="Y14" s="190">
        <f t="shared" si="17"/>
        <v>0</v>
      </c>
      <c r="Z14" s="181">
        <f t="shared" si="17"/>
        <v>0</v>
      </c>
      <c r="AA14" s="180">
        <f t="shared" si="17"/>
        <v>0</v>
      </c>
      <c r="AB14" s="180">
        <f t="shared" si="17"/>
        <v>0</v>
      </c>
      <c r="AC14" s="229">
        <f t="shared" si="17"/>
        <v>0</v>
      </c>
      <c r="AD14" s="190">
        <f t="shared" si="17"/>
        <v>0</v>
      </c>
      <c r="AE14" s="181">
        <f t="shared" si="17"/>
        <v>0</v>
      </c>
      <c r="AF14" s="180">
        <f t="shared" si="17"/>
        <v>0</v>
      </c>
      <c r="AG14" s="180">
        <f t="shared" si="17"/>
        <v>0</v>
      </c>
      <c r="AH14" s="229">
        <f t="shared" si="17"/>
        <v>0</v>
      </c>
      <c r="AI14" s="190">
        <f t="shared" si="17"/>
        <v>0</v>
      </c>
      <c r="AJ14" s="181">
        <f t="shared" si="17"/>
        <v>0</v>
      </c>
      <c r="AK14" s="180">
        <f t="shared" si="17"/>
        <v>0</v>
      </c>
      <c r="AL14" s="180">
        <f t="shared" si="17"/>
        <v>0</v>
      </c>
      <c r="AM14" s="229">
        <f t="shared" si="17"/>
        <v>0</v>
      </c>
      <c r="AN14" s="190">
        <f t="shared" si="17"/>
        <v>0</v>
      </c>
      <c r="AO14" s="181">
        <f t="shared" si="17"/>
        <v>0</v>
      </c>
      <c r="AP14" s="180">
        <f t="shared" si="17"/>
        <v>0</v>
      </c>
      <c r="AQ14" s="180">
        <f t="shared" si="17"/>
        <v>0</v>
      </c>
      <c r="AR14" s="229">
        <f t="shared" si="17"/>
        <v>0</v>
      </c>
      <c r="AS14" s="190">
        <f t="shared" si="17"/>
        <v>0</v>
      </c>
      <c r="AT14" s="181">
        <v>0</v>
      </c>
      <c r="AU14" s="180">
        <f t="shared" si="17"/>
        <v>0</v>
      </c>
      <c r="AV14" s="180">
        <f t="shared" si="17"/>
        <v>0</v>
      </c>
      <c r="AW14" s="229">
        <f t="shared" si="17"/>
        <v>0</v>
      </c>
      <c r="AX14" s="190">
        <f t="shared" si="17"/>
        <v>0</v>
      </c>
      <c r="AY14" s="181">
        <f t="shared" si="17"/>
        <v>0</v>
      </c>
      <c r="AZ14" s="229">
        <f t="shared" si="17"/>
        <v>0</v>
      </c>
      <c r="BA14" s="190">
        <f t="shared" si="17"/>
        <v>0</v>
      </c>
      <c r="BB14" s="338"/>
    </row>
    <row r="15" spans="1:54" ht="18.75" hidden="1" customHeight="1" x14ac:dyDescent="0.25">
      <c r="A15" s="335" t="s">
        <v>273</v>
      </c>
      <c r="B15" s="337"/>
      <c r="C15" s="337"/>
      <c r="D15" s="173" t="s">
        <v>41</v>
      </c>
      <c r="E15" s="189">
        <f>E16+E17+E18+E19</f>
        <v>0</v>
      </c>
      <c r="F15" s="180">
        <f>F16+F17+F18+F19</f>
        <v>0</v>
      </c>
      <c r="G15" s="180"/>
      <c r="H15" s="181" t="e">
        <f>#REF!</f>
        <v>#REF!</v>
      </c>
      <c r="I15" s="229" t="e">
        <f>#REF!</f>
        <v>#REF!</v>
      </c>
      <c r="J15" s="190" t="e">
        <f>#REF!</f>
        <v>#REF!</v>
      </c>
      <c r="K15" s="181" t="e">
        <f>#REF!</f>
        <v>#REF!</v>
      </c>
      <c r="L15" s="229" t="e">
        <f>#REF!</f>
        <v>#REF!</v>
      </c>
      <c r="M15" s="190" t="e">
        <f>#REF!</f>
        <v>#REF!</v>
      </c>
      <c r="N15" s="181"/>
      <c r="O15" s="229" t="e">
        <f>#REF!</f>
        <v>#REF!</v>
      </c>
      <c r="P15" s="190" t="e">
        <f>#REF!</f>
        <v>#REF!</v>
      </c>
      <c r="Q15" s="181" t="e">
        <f>#REF!</f>
        <v>#REF!</v>
      </c>
      <c r="R15" s="229" t="e">
        <f>#REF!</f>
        <v>#REF!</v>
      </c>
      <c r="S15" s="190" t="e">
        <f>#REF!</f>
        <v>#REF!</v>
      </c>
      <c r="T15" s="181" t="e">
        <f>#REF!</f>
        <v>#REF!</v>
      </c>
      <c r="U15" s="229" t="e">
        <f>#REF!</f>
        <v>#REF!</v>
      </c>
      <c r="V15" s="190" t="e">
        <f>#REF!</f>
        <v>#REF!</v>
      </c>
      <c r="W15" s="181" t="e">
        <f>#REF!</f>
        <v>#REF!</v>
      </c>
      <c r="X15" s="229" t="e">
        <f>#REF!</f>
        <v>#REF!</v>
      </c>
      <c r="Y15" s="190" t="e">
        <f>#REF!</f>
        <v>#REF!</v>
      </c>
      <c r="Z15" s="181" t="e">
        <f>#REF!</f>
        <v>#REF!</v>
      </c>
      <c r="AA15" s="180" t="e">
        <f>#REF!</f>
        <v>#REF!</v>
      </c>
      <c r="AB15" s="180" t="e">
        <f>#REF!</f>
        <v>#REF!</v>
      </c>
      <c r="AC15" s="229" t="e">
        <f>#REF!</f>
        <v>#REF!</v>
      </c>
      <c r="AD15" s="190" t="e">
        <f>#REF!</f>
        <v>#REF!</v>
      </c>
      <c r="AE15" s="181" t="e">
        <f>#REF!</f>
        <v>#REF!</v>
      </c>
      <c r="AF15" s="180" t="e">
        <f>#REF!</f>
        <v>#REF!</v>
      </c>
      <c r="AG15" s="180" t="e">
        <f>#REF!</f>
        <v>#REF!</v>
      </c>
      <c r="AH15" s="229" t="e">
        <f>#REF!</f>
        <v>#REF!</v>
      </c>
      <c r="AI15" s="190" t="e">
        <f>#REF!</f>
        <v>#REF!</v>
      </c>
      <c r="AJ15" s="181" t="e">
        <f>#REF!</f>
        <v>#REF!</v>
      </c>
      <c r="AK15" s="180" t="e">
        <f>#REF!</f>
        <v>#REF!</v>
      </c>
      <c r="AL15" s="180" t="e">
        <f>#REF!</f>
        <v>#REF!</v>
      </c>
      <c r="AM15" s="229" t="e">
        <f>#REF!</f>
        <v>#REF!</v>
      </c>
      <c r="AN15" s="190" t="e">
        <f>#REF!</f>
        <v>#REF!</v>
      </c>
      <c r="AO15" s="181" t="e">
        <f>#REF!</f>
        <v>#REF!</v>
      </c>
      <c r="AP15" s="180" t="e">
        <f>#REF!</f>
        <v>#REF!</v>
      </c>
      <c r="AQ15" s="180" t="e">
        <f>#REF!</f>
        <v>#REF!</v>
      </c>
      <c r="AR15" s="229" t="e">
        <f>#REF!</f>
        <v>#REF!</v>
      </c>
      <c r="AS15" s="190" t="e">
        <f>#REF!</f>
        <v>#REF!</v>
      </c>
      <c r="AT15" s="181" t="e">
        <f>#REF!</f>
        <v>#REF!</v>
      </c>
      <c r="AU15" s="180" t="e">
        <f>#REF!</f>
        <v>#REF!</v>
      </c>
      <c r="AV15" s="180" t="e">
        <f>#REF!</f>
        <v>#REF!</v>
      </c>
      <c r="AW15" s="229" t="e">
        <f>#REF!</f>
        <v>#REF!</v>
      </c>
      <c r="AX15" s="190" t="e">
        <f>#REF!</f>
        <v>#REF!</v>
      </c>
      <c r="AY15" s="181" t="e">
        <f>#REF!</f>
        <v>#REF!</v>
      </c>
      <c r="AZ15" s="229" t="e">
        <f>#REF!</f>
        <v>#REF!</v>
      </c>
      <c r="BA15" s="190" t="e">
        <f>#REF!</f>
        <v>#REF!</v>
      </c>
      <c r="BB15" s="338"/>
    </row>
    <row r="16" spans="1:54" ht="30" hidden="1" x14ac:dyDescent="0.25">
      <c r="A16" s="337"/>
      <c r="B16" s="337"/>
      <c r="C16" s="337"/>
      <c r="D16" s="171" t="s">
        <v>37</v>
      </c>
      <c r="E16" s="189">
        <v>0</v>
      </c>
      <c r="F16" s="180">
        <f t="shared" ref="F16:F17" si="18">F114</f>
        <v>0</v>
      </c>
      <c r="G16" s="180"/>
      <c r="H16" s="181">
        <f t="shared" ref="H16:M16" si="19">H114</f>
        <v>0</v>
      </c>
      <c r="I16" s="229">
        <f t="shared" si="19"/>
        <v>0</v>
      </c>
      <c r="J16" s="190">
        <f t="shared" si="19"/>
        <v>0</v>
      </c>
      <c r="K16" s="181">
        <f t="shared" si="19"/>
        <v>0</v>
      </c>
      <c r="L16" s="229">
        <f t="shared" si="19"/>
        <v>0</v>
      </c>
      <c r="M16" s="190">
        <f t="shared" si="19"/>
        <v>0</v>
      </c>
      <c r="N16" s="181"/>
      <c r="O16" s="229">
        <f t="shared" ref="O16:AC16" si="20">O114</f>
        <v>0</v>
      </c>
      <c r="P16" s="190">
        <f t="shared" si="20"/>
        <v>0</v>
      </c>
      <c r="Q16" s="181">
        <f t="shared" si="20"/>
        <v>300</v>
      </c>
      <c r="R16" s="229">
        <f t="shared" si="20"/>
        <v>0</v>
      </c>
      <c r="S16" s="190">
        <f t="shared" si="20"/>
        <v>0</v>
      </c>
      <c r="T16" s="181">
        <f t="shared" si="20"/>
        <v>0</v>
      </c>
      <c r="U16" s="229">
        <f t="shared" si="20"/>
        <v>0</v>
      </c>
      <c r="V16" s="190">
        <f t="shared" si="20"/>
        <v>0</v>
      </c>
      <c r="W16" s="181">
        <f t="shared" si="20"/>
        <v>0</v>
      </c>
      <c r="X16" s="229">
        <f t="shared" si="20"/>
        <v>0</v>
      </c>
      <c r="Y16" s="190">
        <f t="shared" si="20"/>
        <v>0</v>
      </c>
      <c r="Z16" s="181">
        <f t="shared" si="20"/>
        <v>0</v>
      </c>
      <c r="AA16" s="180">
        <f t="shared" si="20"/>
        <v>0</v>
      </c>
      <c r="AB16" s="180">
        <f t="shared" si="20"/>
        <v>0</v>
      </c>
      <c r="AC16" s="229">
        <f t="shared" si="20"/>
        <v>0</v>
      </c>
      <c r="AD16" s="190">
        <f t="shared" ref="AD16:BA16" si="21">AD114</f>
        <v>0</v>
      </c>
      <c r="AE16" s="181">
        <f t="shared" si="21"/>
        <v>0</v>
      </c>
      <c r="AF16" s="180">
        <f t="shared" si="21"/>
        <v>0</v>
      </c>
      <c r="AG16" s="180">
        <f t="shared" si="21"/>
        <v>0</v>
      </c>
      <c r="AH16" s="229">
        <f t="shared" si="21"/>
        <v>0</v>
      </c>
      <c r="AI16" s="190">
        <f t="shared" si="21"/>
        <v>0</v>
      </c>
      <c r="AJ16" s="181">
        <f t="shared" si="21"/>
        <v>0</v>
      </c>
      <c r="AK16" s="180">
        <f t="shared" si="21"/>
        <v>0</v>
      </c>
      <c r="AL16" s="180">
        <f t="shared" si="21"/>
        <v>0</v>
      </c>
      <c r="AM16" s="229">
        <f t="shared" si="21"/>
        <v>0</v>
      </c>
      <c r="AN16" s="190">
        <f t="shared" si="21"/>
        <v>0</v>
      </c>
      <c r="AO16" s="181">
        <f t="shared" si="21"/>
        <v>0</v>
      </c>
      <c r="AP16" s="180">
        <f t="shared" si="21"/>
        <v>0</v>
      </c>
      <c r="AQ16" s="180">
        <f t="shared" si="21"/>
        <v>0</v>
      </c>
      <c r="AR16" s="229">
        <f t="shared" si="21"/>
        <v>0</v>
      </c>
      <c r="AS16" s="190">
        <f t="shared" si="21"/>
        <v>0</v>
      </c>
      <c r="AT16" s="181">
        <f t="shared" si="21"/>
        <v>0</v>
      </c>
      <c r="AU16" s="180">
        <f t="shared" si="21"/>
        <v>0</v>
      </c>
      <c r="AV16" s="180">
        <f t="shared" si="21"/>
        <v>0</v>
      </c>
      <c r="AW16" s="229">
        <f t="shared" si="21"/>
        <v>0</v>
      </c>
      <c r="AX16" s="190">
        <f t="shared" si="21"/>
        <v>0</v>
      </c>
      <c r="AY16" s="181">
        <f t="shared" si="21"/>
        <v>0</v>
      </c>
      <c r="AZ16" s="229">
        <f t="shared" si="21"/>
        <v>0</v>
      </c>
      <c r="BA16" s="190">
        <f t="shared" si="21"/>
        <v>0</v>
      </c>
      <c r="BB16" s="337"/>
    </row>
    <row r="17" spans="1:54" ht="33.6" hidden="1" customHeight="1" x14ac:dyDescent="0.25">
      <c r="A17" s="337"/>
      <c r="B17" s="337"/>
      <c r="C17" s="337"/>
      <c r="D17" s="171" t="s">
        <v>2</v>
      </c>
      <c r="E17" s="189">
        <v>0</v>
      </c>
      <c r="F17" s="180">
        <f t="shared" si="18"/>
        <v>0</v>
      </c>
      <c r="G17" s="180"/>
      <c r="H17" s="181">
        <f t="shared" ref="H17:M17" si="22">H115</f>
        <v>0</v>
      </c>
      <c r="I17" s="229">
        <f t="shared" si="22"/>
        <v>0</v>
      </c>
      <c r="J17" s="190">
        <f t="shared" si="22"/>
        <v>0</v>
      </c>
      <c r="K17" s="181">
        <f t="shared" si="22"/>
        <v>0</v>
      </c>
      <c r="L17" s="229">
        <f t="shared" si="22"/>
        <v>0</v>
      </c>
      <c r="M17" s="190">
        <f t="shared" si="22"/>
        <v>0</v>
      </c>
      <c r="N17" s="181"/>
      <c r="O17" s="229">
        <f t="shared" ref="O17:AC17" si="23">O115</f>
        <v>0</v>
      </c>
      <c r="P17" s="190">
        <f t="shared" si="23"/>
        <v>0</v>
      </c>
      <c r="Q17" s="181">
        <f t="shared" si="23"/>
        <v>300</v>
      </c>
      <c r="R17" s="229">
        <f t="shared" si="23"/>
        <v>0</v>
      </c>
      <c r="S17" s="190">
        <f t="shared" si="23"/>
        <v>0</v>
      </c>
      <c r="T17" s="181">
        <f t="shared" si="23"/>
        <v>0</v>
      </c>
      <c r="U17" s="229">
        <f t="shared" si="23"/>
        <v>0</v>
      </c>
      <c r="V17" s="190">
        <f t="shared" si="23"/>
        <v>0</v>
      </c>
      <c r="W17" s="181">
        <f t="shared" si="23"/>
        <v>0</v>
      </c>
      <c r="X17" s="229">
        <f t="shared" si="23"/>
        <v>0</v>
      </c>
      <c r="Y17" s="190">
        <f t="shared" si="23"/>
        <v>0</v>
      </c>
      <c r="Z17" s="181">
        <f t="shared" si="23"/>
        <v>0</v>
      </c>
      <c r="AA17" s="180">
        <f t="shared" si="23"/>
        <v>0</v>
      </c>
      <c r="AB17" s="180">
        <f t="shared" si="23"/>
        <v>0</v>
      </c>
      <c r="AC17" s="229">
        <f t="shared" si="23"/>
        <v>0</v>
      </c>
      <c r="AD17" s="190">
        <f t="shared" ref="AD17:BA17" si="24">AD115</f>
        <v>0</v>
      </c>
      <c r="AE17" s="181">
        <f t="shared" si="24"/>
        <v>0</v>
      </c>
      <c r="AF17" s="180">
        <f t="shared" si="24"/>
        <v>0</v>
      </c>
      <c r="AG17" s="180">
        <f t="shared" si="24"/>
        <v>0</v>
      </c>
      <c r="AH17" s="229">
        <f t="shared" si="24"/>
        <v>0</v>
      </c>
      <c r="AI17" s="190">
        <f t="shared" si="24"/>
        <v>0</v>
      </c>
      <c r="AJ17" s="181">
        <f t="shared" si="24"/>
        <v>0</v>
      </c>
      <c r="AK17" s="180">
        <f t="shared" si="24"/>
        <v>0</v>
      </c>
      <c r="AL17" s="180">
        <f t="shared" si="24"/>
        <v>0</v>
      </c>
      <c r="AM17" s="229">
        <f t="shared" si="24"/>
        <v>0</v>
      </c>
      <c r="AN17" s="190">
        <f t="shared" si="24"/>
        <v>0</v>
      </c>
      <c r="AO17" s="181">
        <f t="shared" si="24"/>
        <v>0</v>
      </c>
      <c r="AP17" s="180">
        <f t="shared" si="24"/>
        <v>0</v>
      </c>
      <c r="AQ17" s="180">
        <f t="shared" si="24"/>
        <v>0</v>
      </c>
      <c r="AR17" s="229">
        <f t="shared" si="24"/>
        <v>0</v>
      </c>
      <c r="AS17" s="190">
        <f t="shared" si="24"/>
        <v>0</v>
      </c>
      <c r="AT17" s="181">
        <f t="shared" si="24"/>
        <v>0</v>
      </c>
      <c r="AU17" s="180">
        <f t="shared" si="24"/>
        <v>0</v>
      </c>
      <c r="AV17" s="180">
        <f t="shared" si="24"/>
        <v>0</v>
      </c>
      <c r="AW17" s="229">
        <f t="shared" si="24"/>
        <v>0</v>
      </c>
      <c r="AX17" s="190">
        <f t="shared" si="24"/>
        <v>0</v>
      </c>
      <c r="AY17" s="181">
        <f t="shared" si="24"/>
        <v>0</v>
      </c>
      <c r="AZ17" s="229">
        <f t="shared" si="24"/>
        <v>0</v>
      </c>
      <c r="BA17" s="190">
        <f t="shared" si="24"/>
        <v>0</v>
      </c>
      <c r="BB17" s="337"/>
    </row>
    <row r="18" spans="1:54" hidden="1" x14ac:dyDescent="0.25">
      <c r="A18" s="337"/>
      <c r="B18" s="337"/>
      <c r="C18" s="337"/>
      <c r="D18" s="171" t="s">
        <v>43</v>
      </c>
      <c r="E18" s="189">
        <f>E116</f>
        <v>0</v>
      </c>
      <c r="F18" s="180">
        <f>F116</f>
        <v>0</v>
      </c>
      <c r="G18" s="180" t="e">
        <f>F18/E18</f>
        <v>#DIV/0!</v>
      </c>
      <c r="H18" s="181">
        <f>H116</f>
        <v>0</v>
      </c>
      <c r="I18" s="229">
        <f t="shared" ref="I18:J18" si="25">I116</f>
        <v>0</v>
      </c>
      <c r="J18" s="190">
        <f t="shared" si="25"/>
        <v>0</v>
      </c>
      <c r="K18" s="181">
        <f>K116</f>
        <v>0</v>
      </c>
      <c r="L18" s="229">
        <f t="shared" ref="L18:M18" si="26">L116</f>
        <v>0</v>
      </c>
      <c r="M18" s="190">
        <f t="shared" si="26"/>
        <v>0</v>
      </c>
      <c r="N18" s="181"/>
      <c r="O18" s="229">
        <f t="shared" ref="O18:BA18" si="27">O116</f>
        <v>0</v>
      </c>
      <c r="P18" s="190">
        <f t="shared" si="27"/>
        <v>0</v>
      </c>
      <c r="Q18" s="181">
        <f t="shared" si="27"/>
        <v>0</v>
      </c>
      <c r="R18" s="229">
        <f t="shared" si="27"/>
        <v>0</v>
      </c>
      <c r="S18" s="190">
        <f t="shared" si="27"/>
        <v>0</v>
      </c>
      <c r="T18" s="181">
        <f t="shared" si="27"/>
        <v>0</v>
      </c>
      <c r="U18" s="229">
        <f t="shared" si="27"/>
        <v>0</v>
      </c>
      <c r="V18" s="190">
        <f t="shared" si="27"/>
        <v>0</v>
      </c>
      <c r="W18" s="181">
        <f t="shared" si="27"/>
        <v>0</v>
      </c>
      <c r="X18" s="229">
        <f t="shared" si="27"/>
        <v>0</v>
      </c>
      <c r="Y18" s="190">
        <f t="shared" si="27"/>
        <v>0</v>
      </c>
      <c r="Z18" s="181">
        <f t="shared" si="27"/>
        <v>0</v>
      </c>
      <c r="AA18" s="180">
        <f t="shared" si="27"/>
        <v>0</v>
      </c>
      <c r="AB18" s="180">
        <f t="shared" si="27"/>
        <v>0</v>
      </c>
      <c r="AC18" s="229">
        <f t="shared" si="27"/>
        <v>0</v>
      </c>
      <c r="AD18" s="190">
        <f t="shared" si="27"/>
        <v>0</v>
      </c>
      <c r="AE18" s="181">
        <f t="shared" si="27"/>
        <v>0</v>
      </c>
      <c r="AF18" s="180">
        <f t="shared" si="27"/>
        <v>0</v>
      </c>
      <c r="AG18" s="180">
        <f t="shared" si="27"/>
        <v>0</v>
      </c>
      <c r="AH18" s="229">
        <f t="shared" si="27"/>
        <v>0</v>
      </c>
      <c r="AI18" s="190">
        <f t="shared" si="27"/>
        <v>0</v>
      </c>
      <c r="AJ18" s="181">
        <f t="shared" si="27"/>
        <v>0</v>
      </c>
      <c r="AK18" s="180">
        <f t="shared" si="27"/>
        <v>0</v>
      </c>
      <c r="AL18" s="180">
        <f t="shared" si="27"/>
        <v>0</v>
      </c>
      <c r="AM18" s="229">
        <f t="shared" si="27"/>
        <v>0</v>
      </c>
      <c r="AN18" s="190">
        <f t="shared" si="27"/>
        <v>0</v>
      </c>
      <c r="AO18" s="181">
        <f t="shared" si="27"/>
        <v>0</v>
      </c>
      <c r="AP18" s="180">
        <f t="shared" si="27"/>
        <v>0</v>
      </c>
      <c r="AQ18" s="180">
        <f t="shared" si="27"/>
        <v>0</v>
      </c>
      <c r="AR18" s="229">
        <f t="shared" si="27"/>
        <v>0</v>
      </c>
      <c r="AS18" s="190">
        <f t="shared" si="27"/>
        <v>0</v>
      </c>
      <c r="AT18" s="181">
        <f t="shared" si="27"/>
        <v>0</v>
      </c>
      <c r="AU18" s="180">
        <f t="shared" si="27"/>
        <v>0</v>
      </c>
      <c r="AV18" s="180">
        <f t="shared" si="27"/>
        <v>0</v>
      </c>
      <c r="AW18" s="229">
        <f t="shared" si="27"/>
        <v>0</v>
      </c>
      <c r="AX18" s="190">
        <f t="shared" si="27"/>
        <v>0</v>
      </c>
      <c r="AY18" s="181">
        <f t="shared" si="27"/>
        <v>0</v>
      </c>
      <c r="AZ18" s="229">
        <f t="shared" si="27"/>
        <v>0</v>
      </c>
      <c r="BA18" s="190">
        <f t="shared" si="27"/>
        <v>0</v>
      </c>
      <c r="BB18" s="337"/>
    </row>
    <row r="19" spans="1:54" ht="30" hidden="1" x14ac:dyDescent="0.25">
      <c r="A19" s="337"/>
      <c r="B19" s="337"/>
      <c r="C19" s="337"/>
      <c r="D19" s="171" t="s">
        <v>265</v>
      </c>
      <c r="E19" s="189">
        <v>0</v>
      </c>
      <c r="F19" s="180">
        <v>0</v>
      </c>
      <c r="G19" s="180"/>
      <c r="H19" s="181">
        <f>H117</f>
        <v>0</v>
      </c>
      <c r="I19" s="229">
        <f t="shared" ref="I19:J19" si="28">I117</f>
        <v>0</v>
      </c>
      <c r="J19" s="190" t="e">
        <f t="shared" si="28"/>
        <v>#DIV/0!</v>
      </c>
      <c r="K19" s="181">
        <f>K117</f>
        <v>0</v>
      </c>
      <c r="L19" s="229">
        <f t="shared" ref="L19:M19" si="29">L117</f>
        <v>0</v>
      </c>
      <c r="M19" s="190" t="e">
        <f t="shared" si="29"/>
        <v>#DIV/0!</v>
      </c>
      <c r="N19" s="181"/>
      <c r="O19" s="229">
        <v>0</v>
      </c>
      <c r="P19" s="190">
        <v>0</v>
      </c>
      <c r="Q19" s="181">
        <f t="shared" ref="Q19:BA19" si="30">Q117</f>
        <v>0</v>
      </c>
      <c r="R19" s="229">
        <f t="shared" si="30"/>
        <v>0</v>
      </c>
      <c r="S19" s="190">
        <f t="shared" si="30"/>
        <v>0</v>
      </c>
      <c r="T19" s="181">
        <f t="shared" si="30"/>
        <v>0</v>
      </c>
      <c r="U19" s="229">
        <f t="shared" si="30"/>
        <v>0</v>
      </c>
      <c r="V19" s="190">
        <f t="shared" si="30"/>
        <v>0</v>
      </c>
      <c r="W19" s="181">
        <f t="shared" si="30"/>
        <v>0</v>
      </c>
      <c r="X19" s="229">
        <f t="shared" si="30"/>
        <v>0</v>
      </c>
      <c r="Y19" s="190">
        <f t="shared" si="30"/>
        <v>0</v>
      </c>
      <c r="Z19" s="181">
        <f t="shared" si="30"/>
        <v>0</v>
      </c>
      <c r="AA19" s="180">
        <f t="shared" si="30"/>
        <v>0</v>
      </c>
      <c r="AB19" s="180">
        <f t="shared" si="30"/>
        <v>0</v>
      </c>
      <c r="AC19" s="229">
        <f t="shared" si="30"/>
        <v>0</v>
      </c>
      <c r="AD19" s="190">
        <f t="shared" si="30"/>
        <v>0</v>
      </c>
      <c r="AE19" s="181">
        <f t="shared" si="30"/>
        <v>0</v>
      </c>
      <c r="AF19" s="180">
        <f t="shared" si="30"/>
        <v>0</v>
      </c>
      <c r="AG19" s="180">
        <f t="shared" si="30"/>
        <v>0</v>
      </c>
      <c r="AH19" s="229">
        <f t="shared" si="30"/>
        <v>0</v>
      </c>
      <c r="AI19" s="190">
        <f t="shared" si="30"/>
        <v>0</v>
      </c>
      <c r="AJ19" s="181">
        <f t="shared" si="30"/>
        <v>0</v>
      </c>
      <c r="AK19" s="180">
        <f t="shared" si="30"/>
        <v>0</v>
      </c>
      <c r="AL19" s="180">
        <f t="shared" si="30"/>
        <v>0</v>
      </c>
      <c r="AM19" s="229">
        <f t="shared" si="30"/>
        <v>0</v>
      </c>
      <c r="AN19" s="190">
        <f t="shared" si="30"/>
        <v>0</v>
      </c>
      <c r="AO19" s="181">
        <f t="shared" si="30"/>
        <v>0</v>
      </c>
      <c r="AP19" s="180">
        <f t="shared" si="30"/>
        <v>0</v>
      </c>
      <c r="AQ19" s="180">
        <f t="shared" si="30"/>
        <v>0</v>
      </c>
      <c r="AR19" s="229">
        <f t="shared" si="30"/>
        <v>0</v>
      </c>
      <c r="AS19" s="190">
        <f t="shared" si="30"/>
        <v>0</v>
      </c>
      <c r="AT19" s="181">
        <f t="shared" si="30"/>
        <v>7403.5160000000005</v>
      </c>
      <c r="AU19" s="180">
        <f t="shared" si="30"/>
        <v>0</v>
      </c>
      <c r="AV19" s="180">
        <f t="shared" si="30"/>
        <v>0</v>
      </c>
      <c r="AW19" s="229">
        <f t="shared" si="30"/>
        <v>0</v>
      </c>
      <c r="AX19" s="190">
        <f t="shared" si="30"/>
        <v>0</v>
      </c>
      <c r="AY19" s="181">
        <f t="shared" si="30"/>
        <v>0</v>
      </c>
      <c r="AZ19" s="229">
        <f t="shared" si="30"/>
        <v>0</v>
      </c>
      <c r="BA19" s="190">
        <f t="shared" si="30"/>
        <v>0</v>
      </c>
      <c r="BB19" s="337"/>
    </row>
    <row r="20" spans="1:54" ht="17.25" customHeight="1" x14ac:dyDescent="0.25">
      <c r="A20" s="335" t="s">
        <v>272</v>
      </c>
      <c r="B20" s="337"/>
      <c r="C20" s="337"/>
      <c r="D20" s="173" t="s">
        <v>41</v>
      </c>
      <c r="E20" s="189">
        <f>SUM(E21:E24)</f>
        <v>29632.916000000001</v>
      </c>
      <c r="F20" s="180">
        <f>SUM(F21:F24)</f>
        <v>14927.4</v>
      </c>
      <c r="G20" s="180">
        <f>F20/E20</f>
        <v>0.50374387724785508</v>
      </c>
      <c r="H20" s="181">
        <f>H21+H22+H23+H24</f>
        <v>0</v>
      </c>
      <c r="I20" s="229">
        <f t="shared" ref="I20" si="31">I21+I22+I23+I24</f>
        <v>0</v>
      </c>
      <c r="J20" s="190" t="e">
        <f t="shared" ref="J20" si="32">J21+J22+J23+J24</f>
        <v>#DIV/0!</v>
      </c>
      <c r="K20" s="181">
        <f>K21+K22+K23+K24</f>
        <v>0</v>
      </c>
      <c r="L20" s="229">
        <f t="shared" ref="L20" si="33">L21+L22+L23+L24</f>
        <v>0</v>
      </c>
      <c r="M20" s="190" t="e">
        <f t="shared" ref="M20" si="34">M21+M22+M23+M24</f>
        <v>#DIV/0!</v>
      </c>
      <c r="N20" s="181">
        <f>N21+N22+N23</f>
        <v>14726.8</v>
      </c>
      <c r="O20" s="181">
        <f t="shared" ref="O20" si="35">O21+O22+O23</f>
        <v>14726.8</v>
      </c>
      <c r="P20" s="181">
        <f>O20/N20*100</f>
        <v>100</v>
      </c>
      <c r="Q20" s="181">
        <f>Q21+Q22+Q23</f>
        <v>0</v>
      </c>
      <c r="R20" s="229">
        <f t="shared" ref="R20:BA20" si="36">R21+R22+R23+R24</f>
        <v>0</v>
      </c>
      <c r="S20" s="190">
        <f t="shared" si="36"/>
        <v>0</v>
      </c>
      <c r="T20" s="181">
        <f t="shared" si="36"/>
        <v>0</v>
      </c>
      <c r="U20" s="229">
        <f t="shared" si="36"/>
        <v>0</v>
      </c>
      <c r="V20" s="190">
        <f t="shared" si="36"/>
        <v>0</v>
      </c>
      <c r="W20" s="181">
        <f>W21+W22+W23</f>
        <v>1274.4000000000001</v>
      </c>
      <c r="X20" s="229">
        <f t="shared" si="36"/>
        <v>0</v>
      </c>
      <c r="Y20" s="190">
        <f t="shared" si="36"/>
        <v>0</v>
      </c>
      <c r="Z20" s="181">
        <f t="shared" si="36"/>
        <v>0</v>
      </c>
      <c r="AA20" s="180">
        <f t="shared" si="36"/>
        <v>0</v>
      </c>
      <c r="AB20" s="180">
        <f t="shared" si="36"/>
        <v>0</v>
      </c>
      <c r="AC20" s="229">
        <f t="shared" si="36"/>
        <v>0</v>
      </c>
      <c r="AD20" s="190">
        <f t="shared" si="36"/>
        <v>0</v>
      </c>
      <c r="AE20" s="181">
        <f t="shared" si="36"/>
        <v>0</v>
      </c>
      <c r="AF20" s="180">
        <f t="shared" si="36"/>
        <v>0</v>
      </c>
      <c r="AG20" s="180">
        <f t="shared" si="36"/>
        <v>0</v>
      </c>
      <c r="AH20" s="229">
        <f t="shared" si="36"/>
        <v>0</v>
      </c>
      <c r="AI20" s="190">
        <f t="shared" si="36"/>
        <v>0</v>
      </c>
      <c r="AJ20" s="181">
        <f t="shared" si="36"/>
        <v>50</v>
      </c>
      <c r="AK20" s="180">
        <f t="shared" si="36"/>
        <v>0</v>
      </c>
      <c r="AL20" s="180">
        <f t="shared" si="36"/>
        <v>0</v>
      </c>
      <c r="AM20" s="229">
        <f t="shared" si="36"/>
        <v>0</v>
      </c>
      <c r="AN20" s="190">
        <f t="shared" si="36"/>
        <v>0</v>
      </c>
      <c r="AO20" s="181">
        <f t="shared" si="36"/>
        <v>662.4</v>
      </c>
      <c r="AP20" s="180">
        <f t="shared" si="36"/>
        <v>0</v>
      </c>
      <c r="AQ20" s="180">
        <f t="shared" si="36"/>
        <v>0</v>
      </c>
      <c r="AR20" s="229">
        <f t="shared" si="36"/>
        <v>0</v>
      </c>
      <c r="AS20" s="190">
        <f t="shared" si="36"/>
        <v>0</v>
      </c>
      <c r="AT20" s="181">
        <f t="shared" si="36"/>
        <v>7853.5160000000005</v>
      </c>
      <c r="AU20" s="180">
        <f t="shared" si="36"/>
        <v>0</v>
      </c>
      <c r="AV20" s="180">
        <f t="shared" si="36"/>
        <v>0</v>
      </c>
      <c r="AW20" s="229">
        <f t="shared" si="36"/>
        <v>0</v>
      </c>
      <c r="AX20" s="190">
        <f t="shared" si="36"/>
        <v>0</v>
      </c>
      <c r="AY20" s="181">
        <f t="shared" si="36"/>
        <v>0</v>
      </c>
      <c r="AZ20" s="229">
        <f t="shared" si="36"/>
        <v>0</v>
      </c>
      <c r="BA20" s="190">
        <f t="shared" si="36"/>
        <v>0</v>
      </c>
      <c r="BB20" s="337"/>
    </row>
    <row r="21" spans="1:54" ht="30" x14ac:dyDescent="0.25">
      <c r="A21" s="337"/>
      <c r="B21" s="337"/>
      <c r="C21" s="337"/>
      <c r="D21" s="171" t="s">
        <v>37</v>
      </c>
      <c r="E21" s="189">
        <f t="shared" ref="E21:F23" si="37">SUM(E130)</f>
        <v>8125.2</v>
      </c>
      <c r="F21" s="180">
        <f t="shared" si="37"/>
        <v>5385.8</v>
      </c>
      <c r="G21" s="180"/>
      <c r="H21" s="181">
        <f>H11-H16</f>
        <v>0</v>
      </c>
      <c r="I21" s="229">
        <f t="shared" ref="I21:J21" si="38">I11-I16</f>
        <v>0</v>
      </c>
      <c r="J21" s="190">
        <f t="shared" si="38"/>
        <v>0</v>
      </c>
      <c r="K21" s="181">
        <f>K11-K16</f>
        <v>0</v>
      </c>
      <c r="L21" s="229">
        <f t="shared" ref="L21:M21" si="39">L11-L16</f>
        <v>0</v>
      </c>
      <c r="M21" s="190">
        <f t="shared" si="39"/>
        <v>0</v>
      </c>
      <c r="N21" s="181">
        <f>N126</f>
        <v>5385.8</v>
      </c>
      <c r="O21" s="181">
        <f t="shared" ref="O21:P21" si="40">O126</f>
        <v>5385.8</v>
      </c>
      <c r="P21" s="181">
        <f t="shared" si="40"/>
        <v>100</v>
      </c>
      <c r="Q21" s="181">
        <f t="shared" ref="Q21" si="41">SUM(Q130)</f>
        <v>0</v>
      </c>
      <c r="R21" s="229">
        <f t="shared" ref="R21:BA21" si="42">R11-R16</f>
        <v>0</v>
      </c>
      <c r="S21" s="190">
        <f t="shared" si="42"/>
        <v>0</v>
      </c>
      <c r="T21" s="181">
        <f t="shared" si="42"/>
        <v>0</v>
      </c>
      <c r="U21" s="229">
        <f t="shared" si="42"/>
        <v>0</v>
      </c>
      <c r="V21" s="190">
        <f t="shared" si="42"/>
        <v>0</v>
      </c>
      <c r="W21" s="181">
        <f t="shared" ref="W21:X22" si="43">SUM(W130)</f>
        <v>0</v>
      </c>
      <c r="X21" s="229">
        <f t="shared" si="43"/>
        <v>0</v>
      </c>
      <c r="Y21" s="190">
        <f t="shared" si="42"/>
        <v>0</v>
      </c>
      <c r="Z21" s="181">
        <f t="shared" ref="Z21:AC21" si="44">SUM(Z130)</f>
        <v>0</v>
      </c>
      <c r="AA21" s="229">
        <f t="shared" si="44"/>
        <v>0</v>
      </c>
      <c r="AB21" s="181">
        <f t="shared" si="44"/>
        <v>0</v>
      </c>
      <c r="AC21" s="229">
        <f t="shared" si="44"/>
        <v>0</v>
      </c>
      <c r="AD21" s="190">
        <f t="shared" si="42"/>
        <v>0</v>
      </c>
      <c r="AE21" s="181">
        <f t="shared" ref="AE21:AH21" si="45">SUM(AE130)</f>
        <v>0</v>
      </c>
      <c r="AF21" s="229">
        <f t="shared" si="45"/>
        <v>0</v>
      </c>
      <c r="AG21" s="181">
        <f t="shared" si="45"/>
        <v>0</v>
      </c>
      <c r="AH21" s="229">
        <f t="shared" si="45"/>
        <v>0</v>
      </c>
      <c r="AI21" s="190">
        <f t="shared" si="42"/>
        <v>0</v>
      </c>
      <c r="AJ21" s="181">
        <f t="shared" ref="AJ21:AM21" si="46">SUM(AJ130)</f>
        <v>0</v>
      </c>
      <c r="AK21" s="229">
        <f t="shared" si="46"/>
        <v>0</v>
      </c>
      <c r="AL21" s="181">
        <f t="shared" si="46"/>
        <v>0</v>
      </c>
      <c r="AM21" s="229">
        <f t="shared" si="46"/>
        <v>0</v>
      </c>
      <c r="AN21" s="190">
        <f t="shared" si="42"/>
        <v>0</v>
      </c>
      <c r="AO21" s="181">
        <f t="shared" ref="AO21:AR21" si="47">SUM(AO130)</f>
        <v>0</v>
      </c>
      <c r="AP21" s="229">
        <f t="shared" si="47"/>
        <v>0</v>
      </c>
      <c r="AQ21" s="181">
        <f t="shared" si="47"/>
        <v>0</v>
      </c>
      <c r="AR21" s="229">
        <f t="shared" si="47"/>
        <v>0</v>
      </c>
      <c r="AS21" s="190">
        <f t="shared" si="42"/>
        <v>0</v>
      </c>
      <c r="AT21" s="181">
        <f t="shared" ref="AT21:AW21" si="48">SUM(AT130)</f>
        <v>2739.3999999999996</v>
      </c>
      <c r="AU21" s="229">
        <f t="shared" si="48"/>
        <v>0</v>
      </c>
      <c r="AV21" s="181">
        <f t="shared" si="48"/>
        <v>0</v>
      </c>
      <c r="AW21" s="229">
        <f t="shared" si="48"/>
        <v>0</v>
      </c>
      <c r="AX21" s="190">
        <f t="shared" si="42"/>
        <v>0</v>
      </c>
      <c r="AY21" s="181">
        <f t="shared" ref="AY21:AZ21" si="49">SUM(AY130)</f>
        <v>0</v>
      </c>
      <c r="AZ21" s="229">
        <f t="shared" si="49"/>
        <v>0</v>
      </c>
      <c r="BA21" s="190">
        <f t="shared" si="42"/>
        <v>0</v>
      </c>
      <c r="BB21" s="337"/>
    </row>
    <row r="22" spans="1:54" ht="31.15" customHeight="1" x14ac:dyDescent="0.25">
      <c r="A22" s="337"/>
      <c r="B22" s="337"/>
      <c r="C22" s="337"/>
      <c r="D22" s="171" t="s">
        <v>2</v>
      </c>
      <c r="E22" s="189">
        <f t="shared" si="37"/>
        <v>13538.5</v>
      </c>
      <c r="F22" s="180">
        <f t="shared" si="37"/>
        <v>8423.7999999999993</v>
      </c>
      <c r="G22" s="180"/>
      <c r="H22" s="181">
        <f t="shared" ref="H22:M22" si="50">H12-H17</f>
        <v>0</v>
      </c>
      <c r="I22" s="229">
        <f t="shared" si="50"/>
        <v>0</v>
      </c>
      <c r="J22" s="190">
        <f t="shared" si="50"/>
        <v>0</v>
      </c>
      <c r="K22" s="181">
        <f t="shared" si="50"/>
        <v>0</v>
      </c>
      <c r="L22" s="229">
        <f t="shared" si="50"/>
        <v>0</v>
      </c>
      <c r="M22" s="190">
        <f t="shared" si="50"/>
        <v>0</v>
      </c>
      <c r="N22" s="181">
        <f>N127</f>
        <v>8423.7999999999993</v>
      </c>
      <c r="O22" s="181">
        <f t="shared" ref="O22:P22" si="51">O127</f>
        <v>8423.7999999999993</v>
      </c>
      <c r="P22" s="181">
        <f t="shared" si="51"/>
        <v>100</v>
      </c>
      <c r="Q22" s="181">
        <f t="shared" ref="Q22" si="52">SUM(Q131)</f>
        <v>0</v>
      </c>
      <c r="R22" s="229">
        <f t="shared" ref="R22:BA22" si="53">R12-R17</f>
        <v>0</v>
      </c>
      <c r="S22" s="190">
        <f t="shared" si="53"/>
        <v>0</v>
      </c>
      <c r="T22" s="181">
        <f t="shared" si="53"/>
        <v>0</v>
      </c>
      <c r="U22" s="229">
        <f t="shared" si="53"/>
        <v>0</v>
      </c>
      <c r="V22" s="190">
        <f t="shared" si="53"/>
        <v>0</v>
      </c>
      <c r="W22" s="181">
        <f t="shared" si="43"/>
        <v>0</v>
      </c>
      <c r="X22" s="229">
        <f t="shared" si="43"/>
        <v>0</v>
      </c>
      <c r="Y22" s="190">
        <f t="shared" si="53"/>
        <v>0</v>
      </c>
      <c r="Z22" s="181">
        <f t="shared" ref="Z22:AC22" si="54">SUM(Z131)</f>
        <v>0</v>
      </c>
      <c r="AA22" s="229">
        <f t="shared" si="54"/>
        <v>0</v>
      </c>
      <c r="AB22" s="181">
        <f t="shared" si="54"/>
        <v>0</v>
      </c>
      <c r="AC22" s="229">
        <f t="shared" si="54"/>
        <v>0</v>
      </c>
      <c r="AD22" s="190">
        <f t="shared" si="53"/>
        <v>0</v>
      </c>
      <c r="AE22" s="181">
        <f t="shared" ref="AE22:AH22" si="55">SUM(AE131)</f>
        <v>0</v>
      </c>
      <c r="AF22" s="229">
        <f t="shared" si="55"/>
        <v>0</v>
      </c>
      <c r="AG22" s="181">
        <f t="shared" si="55"/>
        <v>0</v>
      </c>
      <c r="AH22" s="229">
        <f t="shared" si="55"/>
        <v>0</v>
      </c>
      <c r="AI22" s="190">
        <f t="shared" si="53"/>
        <v>0</v>
      </c>
      <c r="AJ22" s="181">
        <f t="shared" ref="AJ22:AM22" si="56">SUM(AJ131)</f>
        <v>0</v>
      </c>
      <c r="AK22" s="229">
        <f t="shared" si="56"/>
        <v>0</v>
      </c>
      <c r="AL22" s="181">
        <f t="shared" si="56"/>
        <v>0</v>
      </c>
      <c r="AM22" s="229">
        <f t="shared" si="56"/>
        <v>0</v>
      </c>
      <c r="AN22" s="190">
        <f t="shared" si="53"/>
        <v>0</v>
      </c>
      <c r="AO22" s="181">
        <f t="shared" ref="AO22:AR22" si="57">SUM(AO131)</f>
        <v>529.9</v>
      </c>
      <c r="AP22" s="229">
        <f t="shared" si="57"/>
        <v>0</v>
      </c>
      <c r="AQ22" s="181">
        <f t="shared" si="57"/>
        <v>0</v>
      </c>
      <c r="AR22" s="229">
        <f t="shared" si="57"/>
        <v>0</v>
      </c>
      <c r="AS22" s="190">
        <f t="shared" si="53"/>
        <v>0</v>
      </c>
      <c r="AT22" s="181">
        <f t="shared" ref="AT22:AW22" si="58">SUM(AT131)</f>
        <v>4284.8000000000011</v>
      </c>
      <c r="AU22" s="229">
        <f t="shared" si="58"/>
        <v>0</v>
      </c>
      <c r="AV22" s="181">
        <f t="shared" si="58"/>
        <v>0</v>
      </c>
      <c r="AW22" s="229">
        <f t="shared" si="58"/>
        <v>0</v>
      </c>
      <c r="AX22" s="190">
        <f t="shared" si="53"/>
        <v>0</v>
      </c>
      <c r="AY22" s="181">
        <f t="shared" ref="AY22:AZ22" si="59">SUM(AY131)</f>
        <v>0</v>
      </c>
      <c r="AZ22" s="229">
        <f t="shared" si="59"/>
        <v>0</v>
      </c>
      <c r="BA22" s="190">
        <f t="shared" si="53"/>
        <v>0</v>
      </c>
      <c r="BB22" s="337"/>
    </row>
    <row r="23" spans="1:54" x14ac:dyDescent="0.25">
      <c r="A23" s="337"/>
      <c r="B23" s="337"/>
      <c r="C23" s="337"/>
      <c r="D23" s="171" t="s">
        <v>43</v>
      </c>
      <c r="E23" s="189">
        <f t="shared" si="37"/>
        <v>3203.4160000000002</v>
      </c>
      <c r="F23" s="180">
        <f t="shared" si="37"/>
        <v>917.2</v>
      </c>
      <c r="G23" s="180">
        <f>F23/E23</f>
        <v>0.28631935408950943</v>
      </c>
      <c r="H23" s="181">
        <f t="shared" ref="H23:M23" si="60">H13-H18</f>
        <v>0</v>
      </c>
      <c r="I23" s="229">
        <f t="shared" si="60"/>
        <v>0</v>
      </c>
      <c r="J23" s="190">
        <f t="shared" si="60"/>
        <v>0</v>
      </c>
      <c r="K23" s="181">
        <f t="shared" si="60"/>
        <v>0</v>
      </c>
      <c r="L23" s="229">
        <f t="shared" si="60"/>
        <v>0</v>
      </c>
      <c r="M23" s="190">
        <f t="shared" si="60"/>
        <v>0</v>
      </c>
      <c r="N23" s="181">
        <f>N128+N33</f>
        <v>917.2</v>
      </c>
      <c r="O23" s="181">
        <f>O128+O33</f>
        <v>917.2</v>
      </c>
      <c r="P23" s="181">
        <f t="shared" ref="P23" si="61">P128</f>
        <v>100</v>
      </c>
      <c r="Q23" s="181">
        <f>SUM(Q132)</f>
        <v>0</v>
      </c>
      <c r="R23" s="229">
        <f t="shared" ref="R23:BA23" si="62">R13-R18</f>
        <v>0</v>
      </c>
      <c r="S23" s="190">
        <f t="shared" si="62"/>
        <v>0</v>
      </c>
      <c r="T23" s="181">
        <f t="shared" si="62"/>
        <v>0</v>
      </c>
      <c r="U23" s="229">
        <f t="shared" si="62"/>
        <v>0</v>
      </c>
      <c r="V23" s="190">
        <f t="shared" si="62"/>
        <v>0</v>
      </c>
      <c r="W23" s="181">
        <f>SUM(W132)</f>
        <v>1274.4000000000001</v>
      </c>
      <c r="X23" s="229">
        <f>SUM(X132)</f>
        <v>0</v>
      </c>
      <c r="Y23" s="190">
        <f t="shared" si="62"/>
        <v>0</v>
      </c>
      <c r="Z23" s="181">
        <f t="shared" ref="Z23:AC23" si="63">SUM(Z132)</f>
        <v>0</v>
      </c>
      <c r="AA23" s="229">
        <f t="shared" si="63"/>
        <v>0</v>
      </c>
      <c r="AB23" s="181">
        <f t="shared" si="63"/>
        <v>0</v>
      </c>
      <c r="AC23" s="229">
        <f t="shared" si="63"/>
        <v>0</v>
      </c>
      <c r="AD23" s="190">
        <f t="shared" si="62"/>
        <v>0</v>
      </c>
      <c r="AE23" s="181">
        <f t="shared" ref="AE23:AH23" si="64">SUM(AE132)</f>
        <v>0</v>
      </c>
      <c r="AF23" s="229">
        <f t="shared" si="64"/>
        <v>0</v>
      </c>
      <c r="AG23" s="181">
        <f t="shared" si="64"/>
        <v>0</v>
      </c>
      <c r="AH23" s="229">
        <f t="shared" si="64"/>
        <v>0</v>
      </c>
      <c r="AI23" s="190">
        <f t="shared" si="62"/>
        <v>0</v>
      </c>
      <c r="AJ23" s="181">
        <f t="shared" ref="AJ23:AM23" si="65">SUM(AJ132)</f>
        <v>50</v>
      </c>
      <c r="AK23" s="229">
        <f t="shared" si="65"/>
        <v>0</v>
      </c>
      <c r="AL23" s="181">
        <f t="shared" si="65"/>
        <v>0</v>
      </c>
      <c r="AM23" s="229">
        <f t="shared" si="65"/>
        <v>0</v>
      </c>
      <c r="AN23" s="190">
        <f t="shared" si="62"/>
        <v>0</v>
      </c>
      <c r="AO23" s="181">
        <f t="shared" ref="AO23:AR23" si="66">SUM(AO132)</f>
        <v>132.5</v>
      </c>
      <c r="AP23" s="229">
        <f t="shared" si="66"/>
        <v>0</v>
      </c>
      <c r="AQ23" s="181">
        <f t="shared" si="66"/>
        <v>0</v>
      </c>
      <c r="AR23" s="229">
        <f t="shared" si="66"/>
        <v>0</v>
      </c>
      <c r="AS23" s="190">
        <f t="shared" si="62"/>
        <v>0</v>
      </c>
      <c r="AT23" s="181">
        <f t="shared" ref="AT23:AW23" si="67">SUM(AT132)</f>
        <v>829.31600000000003</v>
      </c>
      <c r="AU23" s="229">
        <f t="shared" si="67"/>
        <v>0</v>
      </c>
      <c r="AV23" s="181">
        <f t="shared" si="67"/>
        <v>0</v>
      </c>
      <c r="AW23" s="229">
        <f t="shared" si="67"/>
        <v>0</v>
      </c>
      <c r="AX23" s="190">
        <f t="shared" si="62"/>
        <v>0</v>
      </c>
      <c r="AY23" s="181">
        <f>SUM(AY132)</f>
        <v>0</v>
      </c>
      <c r="AZ23" s="229">
        <f>SUM(AZ132)</f>
        <v>0</v>
      </c>
      <c r="BA23" s="190">
        <f t="shared" si="62"/>
        <v>0</v>
      </c>
      <c r="BB23" s="337"/>
    </row>
    <row r="24" spans="1:54" ht="37.15" customHeight="1" x14ac:dyDescent="0.25">
      <c r="A24" s="337"/>
      <c r="B24" s="337"/>
      <c r="C24" s="337"/>
      <c r="D24" s="171" t="s">
        <v>265</v>
      </c>
      <c r="E24" s="189">
        <f t="shared" ref="E24:F24" si="68">E14-E19</f>
        <v>4765.8</v>
      </c>
      <c r="F24" s="180">
        <f t="shared" si="68"/>
        <v>200.6</v>
      </c>
      <c r="G24" s="180"/>
      <c r="H24" s="181">
        <f t="shared" ref="H24:M24" si="69">H14-H19</f>
        <v>0</v>
      </c>
      <c r="I24" s="229">
        <f t="shared" si="69"/>
        <v>0</v>
      </c>
      <c r="J24" s="190" t="e">
        <f t="shared" si="69"/>
        <v>#DIV/0!</v>
      </c>
      <c r="K24" s="181">
        <f t="shared" si="69"/>
        <v>0</v>
      </c>
      <c r="L24" s="229">
        <f t="shared" si="69"/>
        <v>0</v>
      </c>
      <c r="M24" s="190" t="e">
        <f t="shared" si="69"/>
        <v>#DIV/0!</v>
      </c>
      <c r="N24" s="181"/>
      <c r="O24" s="229">
        <f t="shared" ref="O24:Q24" si="70">O14-O19</f>
        <v>0</v>
      </c>
      <c r="P24" s="190">
        <f t="shared" si="70"/>
        <v>0</v>
      </c>
      <c r="Q24" s="181">
        <f t="shared" si="70"/>
        <v>0</v>
      </c>
      <c r="R24" s="229">
        <f t="shared" ref="R24:BA24" si="71">R14-R19</f>
        <v>0</v>
      </c>
      <c r="S24" s="190">
        <f t="shared" si="71"/>
        <v>0</v>
      </c>
      <c r="T24" s="181">
        <f t="shared" si="71"/>
        <v>0</v>
      </c>
      <c r="U24" s="229">
        <f t="shared" si="71"/>
        <v>0</v>
      </c>
      <c r="V24" s="190">
        <f t="shared" si="71"/>
        <v>0</v>
      </c>
      <c r="W24" s="181">
        <f>SUM(W104)</f>
        <v>211</v>
      </c>
      <c r="X24" s="229">
        <f>SUM(X104)</f>
        <v>0</v>
      </c>
      <c r="Y24" s="190">
        <f t="shared" si="71"/>
        <v>0</v>
      </c>
      <c r="Z24" s="181">
        <f t="shared" si="71"/>
        <v>0</v>
      </c>
      <c r="AA24" s="180">
        <f t="shared" si="71"/>
        <v>0</v>
      </c>
      <c r="AB24" s="180">
        <f t="shared" si="71"/>
        <v>0</v>
      </c>
      <c r="AC24" s="229">
        <f t="shared" si="71"/>
        <v>0</v>
      </c>
      <c r="AD24" s="190">
        <f t="shared" si="71"/>
        <v>0</v>
      </c>
      <c r="AE24" s="181">
        <f t="shared" si="71"/>
        <v>0</v>
      </c>
      <c r="AF24" s="180">
        <f t="shared" si="71"/>
        <v>0</v>
      </c>
      <c r="AG24" s="180">
        <f t="shared" si="71"/>
        <v>0</v>
      </c>
      <c r="AH24" s="229">
        <f t="shared" si="71"/>
        <v>0</v>
      </c>
      <c r="AI24" s="190">
        <f t="shared" si="71"/>
        <v>0</v>
      </c>
      <c r="AJ24" s="181">
        <f t="shared" si="71"/>
        <v>0</v>
      </c>
      <c r="AK24" s="180">
        <f t="shared" si="71"/>
        <v>0</v>
      </c>
      <c r="AL24" s="180">
        <f t="shared" si="71"/>
        <v>0</v>
      </c>
      <c r="AM24" s="229">
        <f t="shared" si="71"/>
        <v>0</v>
      </c>
      <c r="AN24" s="190">
        <f t="shared" si="71"/>
        <v>0</v>
      </c>
      <c r="AO24" s="181">
        <f t="shared" si="71"/>
        <v>0</v>
      </c>
      <c r="AP24" s="180">
        <f t="shared" si="71"/>
        <v>0</v>
      </c>
      <c r="AQ24" s="180">
        <f t="shared" si="71"/>
        <v>0</v>
      </c>
      <c r="AR24" s="229">
        <f t="shared" si="71"/>
        <v>0</v>
      </c>
      <c r="AS24" s="190">
        <f t="shared" si="71"/>
        <v>0</v>
      </c>
      <c r="AT24" s="181">
        <v>0</v>
      </c>
      <c r="AU24" s="180">
        <f t="shared" si="71"/>
        <v>0</v>
      </c>
      <c r="AV24" s="180">
        <f t="shared" si="71"/>
        <v>0</v>
      </c>
      <c r="AW24" s="229">
        <f t="shared" si="71"/>
        <v>0</v>
      </c>
      <c r="AX24" s="190">
        <f t="shared" si="71"/>
        <v>0</v>
      </c>
      <c r="AY24" s="181">
        <f t="shared" si="71"/>
        <v>0</v>
      </c>
      <c r="AZ24" s="229">
        <f t="shared" si="71"/>
        <v>0</v>
      </c>
      <c r="BA24" s="190">
        <f t="shared" si="71"/>
        <v>0</v>
      </c>
      <c r="BB24" s="337"/>
    </row>
    <row r="25" spans="1:54" ht="37.15" customHeight="1" x14ac:dyDescent="0.25">
      <c r="A25" s="335" t="s">
        <v>270</v>
      </c>
      <c r="B25" s="335"/>
      <c r="C25" s="335"/>
      <c r="D25" s="173" t="s">
        <v>41</v>
      </c>
      <c r="E25" s="189">
        <f>E26+E27+E28</f>
        <v>327568.59999999998</v>
      </c>
      <c r="F25" s="180">
        <f>F26+F27+F28</f>
        <v>69086.600000000006</v>
      </c>
      <c r="G25" s="180">
        <f>F25/E25*100</f>
        <v>21.090727255298589</v>
      </c>
      <c r="H25" s="181" t="s">
        <v>271</v>
      </c>
      <c r="I25" s="229" t="s">
        <v>271</v>
      </c>
      <c r="J25" s="190" t="s">
        <v>271</v>
      </c>
      <c r="K25" s="181" t="s">
        <v>271</v>
      </c>
      <c r="L25" s="229" t="s">
        <v>271</v>
      </c>
      <c r="M25" s="190" t="s">
        <v>271</v>
      </c>
      <c r="N25" s="181" t="s">
        <v>271</v>
      </c>
      <c r="O25" s="229" t="s">
        <v>271</v>
      </c>
      <c r="P25" s="190" t="s">
        <v>271</v>
      </c>
      <c r="Q25" s="181" t="s">
        <v>271</v>
      </c>
      <c r="R25" s="229" t="s">
        <v>271</v>
      </c>
      <c r="S25" s="190" t="s">
        <v>271</v>
      </c>
      <c r="T25" s="181" t="s">
        <v>271</v>
      </c>
      <c r="U25" s="229" t="s">
        <v>271</v>
      </c>
      <c r="V25" s="190" t="s">
        <v>271</v>
      </c>
      <c r="W25" s="188" t="s">
        <v>271</v>
      </c>
      <c r="X25" s="229" t="s">
        <v>271</v>
      </c>
      <c r="Y25" s="190" t="s">
        <v>271</v>
      </c>
      <c r="Z25" s="181" t="s">
        <v>271</v>
      </c>
      <c r="AA25" s="180" t="s">
        <v>271</v>
      </c>
      <c r="AB25" s="180" t="s">
        <v>271</v>
      </c>
      <c r="AC25" s="229" t="s">
        <v>271</v>
      </c>
      <c r="AD25" s="190" t="s">
        <v>271</v>
      </c>
      <c r="AE25" s="181" t="s">
        <v>271</v>
      </c>
      <c r="AF25" s="180" t="s">
        <v>271</v>
      </c>
      <c r="AG25" s="180" t="s">
        <v>271</v>
      </c>
      <c r="AH25" s="229" t="s">
        <v>271</v>
      </c>
      <c r="AI25" s="190" t="s">
        <v>271</v>
      </c>
      <c r="AJ25" s="181" t="s">
        <v>271</v>
      </c>
      <c r="AK25" s="180" t="s">
        <v>271</v>
      </c>
      <c r="AL25" s="180" t="s">
        <v>271</v>
      </c>
      <c r="AM25" s="229" t="s">
        <v>271</v>
      </c>
      <c r="AN25" s="190" t="s">
        <v>271</v>
      </c>
      <c r="AO25" s="181" t="s">
        <v>271</v>
      </c>
      <c r="AP25" s="189" t="s">
        <v>271</v>
      </c>
      <c r="AQ25" s="189" t="s">
        <v>271</v>
      </c>
      <c r="AR25" s="229" t="s">
        <v>271</v>
      </c>
      <c r="AS25" s="190" t="s">
        <v>271</v>
      </c>
      <c r="AT25" s="181" t="s">
        <v>271</v>
      </c>
      <c r="AU25" s="181" t="s">
        <v>271</v>
      </c>
      <c r="AV25" s="181" t="s">
        <v>271</v>
      </c>
      <c r="AW25" s="229" t="s">
        <v>271</v>
      </c>
      <c r="AX25" s="190" t="s">
        <v>271</v>
      </c>
      <c r="AY25" s="181" t="s">
        <v>271</v>
      </c>
      <c r="AZ25" s="229" t="s">
        <v>271</v>
      </c>
      <c r="BA25" s="190" t="s">
        <v>271</v>
      </c>
      <c r="BB25" s="182"/>
    </row>
    <row r="26" spans="1:54" ht="37.15" customHeight="1" x14ac:dyDescent="0.25">
      <c r="A26" s="335"/>
      <c r="B26" s="335"/>
      <c r="C26" s="335"/>
      <c r="D26" s="171" t="s">
        <v>2</v>
      </c>
      <c r="E26" s="189">
        <f t="shared" ref="E26:F26" si="72">E140</f>
        <v>163.6</v>
      </c>
      <c r="F26" s="180">
        <f t="shared" si="72"/>
        <v>0</v>
      </c>
      <c r="G26" s="180"/>
      <c r="H26" s="181" t="s">
        <v>271</v>
      </c>
      <c r="I26" s="229" t="s">
        <v>271</v>
      </c>
      <c r="J26" s="190" t="s">
        <v>271</v>
      </c>
      <c r="K26" s="181" t="s">
        <v>271</v>
      </c>
      <c r="L26" s="229" t="s">
        <v>271</v>
      </c>
      <c r="M26" s="190" t="s">
        <v>271</v>
      </c>
      <c r="N26" s="181" t="s">
        <v>271</v>
      </c>
      <c r="O26" s="229" t="s">
        <v>271</v>
      </c>
      <c r="P26" s="190" t="s">
        <v>271</v>
      </c>
      <c r="Q26" s="181" t="s">
        <v>271</v>
      </c>
      <c r="R26" s="229" t="s">
        <v>271</v>
      </c>
      <c r="S26" s="190" t="s">
        <v>271</v>
      </c>
      <c r="T26" s="181" t="s">
        <v>271</v>
      </c>
      <c r="U26" s="229" t="s">
        <v>271</v>
      </c>
      <c r="V26" s="190" t="s">
        <v>271</v>
      </c>
      <c r="W26" s="188" t="s">
        <v>271</v>
      </c>
      <c r="X26" s="229" t="s">
        <v>271</v>
      </c>
      <c r="Y26" s="190" t="s">
        <v>271</v>
      </c>
      <c r="Z26" s="181" t="s">
        <v>271</v>
      </c>
      <c r="AA26" s="180" t="s">
        <v>271</v>
      </c>
      <c r="AB26" s="180" t="s">
        <v>271</v>
      </c>
      <c r="AC26" s="229" t="s">
        <v>271</v>
      </c>
      <c r="AD26" s="190" t="s">
        <v>271</v>
      </c>
      <c r="AE26" s="181" t="s">
        <v>271</v>
      </c>
      <c r="AF26" s="180" t="s">
        <v>271</v>
      </c>
      <c r="AG26" s="180" t="s">
        <v>271</v>
      </c>
      <c r="AH26" s="229" t="s">
        <v>271</v>
      </c>
      <c r="AI26" s="190" t="s">
        <v>271</v>
      </c>
      <c r="AJ26" s="181" t="s">
        <v>271</v>
      </c>
      <c r="AK26" s="180" t="s">
        <v>271</v>
      </c>
      <c r="AL26" s="180" t="s">
        <v>271</v>
      </c>
      <c r="AM26" s="229" t="s">
        <v>271</v>
      </c>
      <c r="AN26" s="190" t="s">
        <v>271</v>
      </c>
      <c r="AO26" s="181" t="s">
        <v>271</v>
      </c>
      <c r="AP26" s="189" t="s">
        <v>271</v>
      </c>
      <c r="AQ26" s="189" t="s">
        <v>271</v>
      </c>
      <c r="AR26" s="229" t="s">
        <v>271</v>
      </c>
      <c r="AS26" s="190" t="s">
        <v>271</v>
      </c>
      <c r="AT26" s="181" t="s">
        <v>271</v>
      </c>
      <c r="AU26" s="181" t="s">
        <v>271</v>
      </c>
      <c r="AV26" s="181" t="s">
        <v>271</v>
      </c>
      <c r="AW26" s="229" t="s">
        <v>271</v>
      </c>
      <c r="AX26" s="190" t="s">
        <v>271</v>
      </c>
      <c r="AY26" s="181" t="s">
        <v>271</v>
      </c>
      <c r="AZ26" s="229" t="s">
        <v>271</v>
      </c>
      <c r="BA26" s="190" t="s">
        <v>271</v>
      </c>
      <c r="BB26" s="182"/>
    </row>
    <row r="27" spans="1:54" ht="37.15" customHeight="1" x14ac:dyDescent="0.25">
      <c r="A27" s="335"/>
      <c r="B27" s="335"/>
      <c r="C27" s="335"/>
      <c r="D27" s="171" t="s">
        <v>43</v>
      </c>
      <c r="E27" s="189">
        <f>SUM(E141)</f>
        <v>322639.2</v>
      </c>
      <c r="F27" s="180">
        <f>SUM(F141)</f>
        <v>68886</v>
      </c>
      <c r="G27" s="180">
        <f>F27/E27*100</f>
        <v>21.350784405614693</v>
      </c>
      <c r="H27" s="181" t="s">
        <v>271</v>
      </c>
      <c r="I27" s="229" t="s">
        <v>271</v>
      </c>
      <c r="J27" s="190" t="s">
        <v>271</v>
      </c>
      <c r="K27" s="181" t="s">
        <v>271</v>
      </c>
      <c r="L27" s="229" t="s">
        <v>271</v>
      </c>
      <c r="M27" s="190" t="s">
        <v>271</v>
      </c>
      <c r="N27" s="181" t="s">
        <v>271</v>
      </c>
      <c r="O27" s="229" t="s">
        <v>271</v>
      </c>
      <c r="P27" s="190" t="s">
        <v>271</v>
      </c>
      <c r="Q27" s="181" t="s">
        <v>271</v>
      </c>
      <c r="R27" s="229" t="s">
        <v>271</v>
      </c>
      <c r="S27" s="190" t="s">
        <v>271</v>
      </c>
      <c r="T27" s="181" t="s">
        <v>271</v>
      </c>
      <c r="U27" s="229" t="s">
        <v>271</v>
      </c>
      <c r="V27" s="190" t="s">
        <v>271</v>
      </c>
      <c r="W27" s="188" t="s">
        <v>271</v>
      </c>
      <c r="X27" s="229" t="s">
        <v>271</v>
      </c>
      <c r="Y27" s="190" t="s">
        <v>271</v>
      </c>
      <c r="Z27" s="181" t="s">
        <v>271</v>
      </c>
      <c r="AA27" s="180" t="s">
        <v>271</v>
      </c>
      <c r="AB27" s="180" t="s">
        <v>271</v>
      </c>
      <c r="AC27" s="229" t="s">
        <v>271</v>
      </c>
      <c r="AD27" s="190" t="s">
        <v>271</v>
      </c>
      <c r="AE27" s="181" t="s">
        <v>271</v>
      </c>
      <c r="AF27" s="180" t="s">
        <v>271</v>
      </c>
      <c r="AG27" s="180" t="s">
        <v>271</v>
      </c>
      <c r="AH27" s="229" t="s">
        <v>271</v>
      </c>
      <c r="AI27" s="190" t="s">
        <v>271</v>
      </c>
      <c r="AJ27" s="181" t="s">
        <v>271</v>
      </c>
      <c r="AK27" s="180" t="s">
        <v>271</v>
      </c>
      <c r="AL27" s="180" t="s">
        <v>271</v>
      </c>
      <c r="AM27" s="229" t="s">
        <v>271</v>
      </c>
      <c r="AN27" s="190" t="s">
        <v>271</v>
      </c>
      <c r="AO27" s="181" t="s">
        <v>271</v>
      </c>
      <c r="AP27" s="189" t="s">
        <v>271</v>
      </c>
      <c r="AQ27" s="189" t="s">
        <v>271</v>
      </c>
      <c r="AR27" s="229" t="s">
        <v>271</v>
      </c>
      <c r="AS27" s="190" t="s">
        <v>271</v>
      </c>
      <c r="AT27" s="181" t="s">
        <v>271</v>
      </c>
      <c r="AU27" s="181" t="s">
        <v>271</v>
      </c>
      <c r="AV27" s="181" t="s">
        <v>271</v>
      </c>
      <c r="AW27" s="229" t="s">
        <v>271</v>
      </c>
      <c r="AX27" s="190" t="s">
        <v>271</v>
      </c>
      <c r="AY27" s="181" t="s">
        <v>271</v>
      </c>
      <c r="AZ27" s="229" t="s">
        <v>271</v>
      </c>
      <c r="BA27" s="190" t="s">
        <v>271</v>
      </c>
      <c r="BB27" s="182"/>
    </row>
    <row r="28" spans="1:54" ht="37.15" customHeight="1" x14ac:dyDescent="0.25">
      <c r="A28" s="335"/>
      <c r="B28" s="335"/>
      <c r="C28" s="335"/>
      <c r="D28" s="171" t="s">
        <v>265</v>
      </c>
      <c r="E28" s="189">
        <f>SUM(E142)</f>
        <v>4765.8</v>
      </c>
      <c r="F28" s="180">
        <f>SUM(F142)</f>
        <v>200.6</v>
      </c>
      <c r="G28" s="180">
        <f>F28/E28</f>
        <v>4.2091569096479077E-2</v>
      </c>
      <c r="H28" s="181" t="s">
        <v>271</v>
      </c>
      <c r="I28" s="229" t="s">
        <v>271</v>
      </c>
      <c r="J28" s="190" t="s">
        <v>271</v>
      </c>
      <c r="K28" s="181" t="s">
        <v>271</v>
      </c>
      <c r="L28" s="229" t="s">
        <v>271</v>
      </c>
      <c r="M28" s="190" t="s">
        <v>271</v>
      </c>
      <c r="N28" s="181" t="s">
        <v>271</v>
      </c>
      <c r="O28" s="229" t="s">
        <v>271</v>
      </c>
      <c r="P28" s="190" t="s">
        <v>271</v>
      </c>
      <c r="Q28" s="181" t="s">
        <v>271</v>
      </c>
      <c r="R28" s="229" t="s">
        <v>271</v>
      </c>
      <c r="S28" s="190" t="s">
        <v>271</v>
      </c>
      <c r="T28" s="181" t="s">
        <v>271</v>
      </c>
      <c r="U28" s="229" t="s">
        <v>271</v>
      </c>
      <c r="V28" s="190" t="s">
        <v>271</v>
      </c>
      <c r="W28" s="188" t="s">
        <v>271</v>
      </c>
      <c r="X28" s="229" t="s">
        <v>271</v>
      </c>
      <c r="Y28" s="190" t="s">
        <v>271</v>
      </c>
      <c r="Z28" s="181" t="s">
        <v>271</v>
      </c>
      <c r="AA28" s="180" t="s">
        <v>271</v>
      </c>
      <c r="AB28" s="180" t="s">
        <v>271</v>
      </c>
      <c r="AC28" s="229" t="s">
        <v>271</v>
      </c>
      <c r="AD28" s="190" t="s">
        <v>271</v>
      </c>
      <c r="AE28" s="181" t="s">
        <v>271</v>
      </c>
      <c r="AF28" s="180" t="s">
        <v>271</v>
      </c>
      <c r="AG28" s="180" t="s">
        <v>271</v>
      </c>
      <c r="AH28" s="229" t="s">
        <v>271</v>
      </c>
      <c r="AI28" s="190" t="s">
        <v>271</v>
      </c>
      <c r="AJ28" s="181" t="s">
        <v>271</v>
      </c>
      <c r="AK28" s="180" t="s">
        <v>271</v>
      </c>
      <c r="AL28" s="180" t="s">
        <v>271</v>
      </c>
      <c r="AM28" s="229" t="s">
        <v>271</v>
      </c>
      <c r="AN28" s="190" t="s">
        <v>271</v>
      </c>
      <c r="AO28" s="181" t="s">
        <v>271</v>
      </c>
      <c r="AP28" s="189" t="s">
        <v>271</v>
      </c>
      <c r="AQ28" s="189" t="s">
        <v>271</v>
      </c>
      <c r="AR28" s="229" t="s">
        <v>271</v>
      </c>
      <c r="AS28" s="190" t="s">
        <v>271</v>
      </c>
      <c r="AT28" s="181" t="s">
        <v>271</v>
      </c>
      <c r="AU28" s="181" t="s">
        <v>271</v>
      </c>
      <c r="AV28" s="181" t="s">
        <v>271</v>
      </c>
      <c r="AW28" s="229" t="s">
        <v>271</v>
      </c>
      <c r="AX28" s="190" t="s">
        <v>271</v>
      </c>
      <c r="AY28" s="181" t="s">
        <v>271</v>
      </c>
      <c r="AZ28" s="229" t="s">
        <v>271</v>
      </c>
      <c r="BA28" s="190" t="s">
        <v>271</v>
      </c>
      <c r="BB28" s="182"/>
    </row>
    <row r="29" spans="1:54" x14ac:dyDescent="0.25">
      <c r="A29" s="338" t="s">
        <v>313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8"/>
      <c r="AI29" s="338"/>
      <c r="AJ29" s="338"/>
      <c r="AK29" s="338"/>
      <c r="AL29" s="338"/>
      <c r="AM29" s="338"/>
      <c r="AN29" s="338"/>
      <c r="AO29" s="338"/>
      <c r="AP29" s="338"/>
      <c r="AQ29" s="338"/>
      <c r="AR29" s="338"/>
      <c r="AS29" s="338"/>
      <c r="AT29" s="338"/>
      <c r="AU29" s="338"/>
      <c r="AV29" s="338"/>
      <c r="AW29" s="338"/>
      <c r="AX29" s="338"/>
      <c r="AY29" s="338"/>
      <c r="AZ29" s="338"/>
      <c r="BA29" s="338"/>
      <c r="BB29" s="338"/>
    </row>
    <row r="30" spans="1:54" s="257" customFormat="1" ht="30" customHeight="1" x14ac:dyDescent="0.25">
      <c r="A30" s="328" t="s">
        <v>1</v>
      </c>
      <c r="B30" s="302" t="s">
        <v>336</v>
      </c>
      <c r="C30" s="302" t="s">
        <v>436</v>
      </c>
      <c r="D30" s="255" t="s">
        <v>297</v>
      </c>
      <c r="E30" s="233">
        <f t="shared" ref="E30:F30" si="73">E31+E32+E33</f>
        <v>2636.8</v>
      </c>
      <c r="F30" s="233">
        <f t="shared" si="73"/>
        <v>200</v>
      </c>
      <c r="G30" s="189">
        <f>F30/E30</f>
        <v>7.584951456310679E-2</v>
      </c>
      <c r="H30" s="233">
        <f t="shared" ref="H30:I30" si="74">H31+H32+H33</f>
        <v>0</v>
      </c>
      <c r="I30" s="233">
        <f t="shared" si="74"/>
        <v>0</v>
      </c>
      <c r="J30" s="256" t="e">
        <f>I30/H30*100</f>
        <v>#DIV/0!</v>
      </c>
      <c r="K30" s="233">
        <f t="shared" ref="K30:L30" si="75">K31+K32+K33</f>
        <v>0</v>
      </c>
      <c r="L30" s="233">
        <f t="shared" si="75"/>
        <v>0</v>
      </c>
      <c r="M30" s="256" t="e">
        <f>L30/K30*100</f>
        <v>#DIV/0!</v>
      </c>
      <c r="N30" s="233">
        <f t="shared" ref="N30:O30" si="76">N31+N32+N33</f>
        <v>200</v>
      </c>
      <c r="O30" s="233">
        <f t="shared" si="76"/>
        <v>200</v>
      </c>
      <c r="P30" s="256">
        <f>O30/N30*100</f>
        <v>100</v>
      </c>
      <c r="Q30" s="233">
        <f t="shared" ref="Q30:R30" si="77">Q31+Q32+Q33</f>
        <v>0</v>
      </c>
      <c r="R30" s="233">
        <f t="shared" si="77"/>
        <v>0</v>
      </c>
      <c r="S30" s="256" t="e">
        <f>R30/Q30*100</f>
        <v>#DIV/0!</v>
      </c>
      <c r="T30" s="233">
        <f t="shared" ref="T30:U30" si="78">T31+T32+T33</f>
        <v>0</v>
      </c>
      <c r="U30" s="233">
        <f t="shared" si="78"/>
        <v>0</v>
      </c>
      <c r="V30" s="256" t="e">
        <f>U30/T30*100</f>
        <v>#DIV/0!</v>
      </c>
      <c r="W30" s="233">
        <f t="shared" ref="W30:X30" si="79">W31+W32+W33</f>
        <v>1274.4000000000001</v>
      </c>
      <c r="X30" s="233">
        <f t="shared" si="79"/>
        <v>0</v>
      </c>
      <c r="Y30" s="256">
        <f>X30/W30*100</f>
        <v>0</v>
      </c>
      <c r="Z30" s="233">
        <f t="shared" ref="Z30:AA30" si="80">Z31+Z32+Z33</f>
        <v>0</v>
      </c>
      <c r="AA30" s="233">
        <f t="shared" si="80"/>
        <v>0</v>
      </c>
      <c r="AB30" s="256" t="e">
        <f>AA30/Z30*100</f>
        <v>#DIV/0!</v>
      </c>
      <c r="AC30" s="233">
        <f t="shared" ref="AC30" si="81">AC31+AC32+AC33</f>
        <v>0</v>
      </c>
      <c r="AD30" s="256" t="e">
        <f>AC30/AB30*100</f>
        <v>#DIV/0!</v>
      </c>
      <c r="AE30" s="233">
        <f t="shared" ref="AE30:AF30" si="82">AE31+AE32+AE33</f>
        <v>0</v>
      </c>
      <c r="AF30" s="233">
        <f t="shared" si="82"/>
        <v>0</v>
      </c>
      <c r="AG30" s="256" t="e">
        <f>AF30/AE30*100</f>
        <v>#DIV/0!</v>
      </c>
      <c r="AH30" s="233">
        <f t="shared" ref="AH30" si="83">AH31+AH32+AH33</f>
        <v>0</v>
      </c>
      <c r="AI30" s="256" t="e">
        <f>AH30/AG30*100</f>
        <v>#DIV/0!</v>
      </c>
      <c r="AJ30" s="233">
        <f t="shared" ref="AJ30:AK30" si="84">AJ31+AJ32+AJ33</f>
        <v>50</v>
      </c>
      <c r="AK30" s="233">
        <f t="shared" si="84"/>
        <v>0</v>
      </c>
      <c r="AL30" s="256">
        <f>AK30/AJ30*100</f>
        <v>0</v>
      </c>
      <c r="AM30" s="233">
        <f t="shared" ref="AM30" si="85">AM31+AM32+AM33</f>
        <v>0</v>
      </c>
      <c r="AN30" s="256" t="e">
        <f>AM30/AL30*100</f>
        <v>#DIV/0!</v>
      </c>
      <c r="AO30" s="233">
        <f t="shared" ref="AO30:AP30" si="86">AO31+AO32+AO33</f>
        <v>662.4</v>
      </c>
      <c r="AP30" s="233">
        <f t="shared" si="86"/>
        <v>0</v>
      </c>
      <c r="AQ30" s="256">
        <f>AP30/AO30*100</f>
        <v>0</v>
      </c>
      <c r="AR30" s="233">
        <f t="shared" ref="AR30" si="87">AR31+AR32+AR33</f>
        <v>0</v>
      </c>
      <c r="AS30" s="256" t="e">
        <f>AR30/AQ30*100</f>
        <v>#DIV/0!</v>
      </c>
      <c r="AT30" s="233">
        <f t="shared" ref="AT30:AU30" si="88">AT31+AT32+AT33</f>
        <v>450</v>
      </c>
      <c r="AU30" s="233">
        <f t="shared" si="88"/>
        <v>0</v>
      </c>
      <c r="AV30" s="256">
        <f>AU30/AT30*100</f>
        <v>0</v>
      </c>
      <c r="AW30" s="233">
        <f t="shared" ref="AW30" si="89">AW31+AW32+AW33</f>
        <v>0</v>
      </c>
      <c r="AX30" s="256" t="e">
        <f>AW30/AV30*100</f>
        <v>#DIV/0!</v>
      </c>
      <c r="AY30" s="233">
        <f t="shared" ref="AY30:AZ30" si="90">AY31+AY32+AY33</f>
        <v>0</v>
      </c>
      <c r="AZ30" s="233">
        <f t="shared" si="90"/>
        <v>0</v>
      </c>
      <c r="BA30" s="256" t="e">
        <f>AZ30/AY30*100</f>
        <v>#DIV/0!</v>
      </c>
      <c r="BB30" s="256"/>
    </row>
    <row r="31" spans="1:54" s="195" customFormat="1" ht="39.75" customHeight="1" x14ac:dyDescent="0.25">
      <c r="A31" s="332"/>
      <c r="B31" s="339"/>
      <c r="C31" s="340"/>
      <c r="D31" s="191" t="s">
        <v>37</v>
      </c>
      <c r="E31" s="233">
        <f t="shared" ref="E31:F32" si="91">E36</f>
        <v>0</v>
      </c>
      <c r="F31" s="192">
        <f t="shared" si="91"/>
        <v>0</v>
      </c>
      <c r="G31" s="180" t="e">
        <f t="shared" ref="G31:G34" si="92">F31/E31</f>
        <v>#DIV/0!</v>
      </c>
      <c r="H31" s="193">
        <f t="shared" ref="H31:I31" si="93">H36</f>
        <v>0</v>
      </c>
      <c r="I31" s="230">
        <f t="shared" si="93"/>
        <v>0</v>
      </c>
      <c r="J31" s="210" t="e">
        <f t="shared" ref="J31:J34" si="94">I31/H31*100</f>
        <v>#DIV/0!</v>
      </c>
      <c r="K31" s="193">
        <f t="shared" ref="K31:L31" si="95">K36</f>
        <v>0</v>
      </c>
      <c r="L31" s="230">
        <f t="shared" si="95"/>
        <v>0</v>
      </c>
      <c r="M31" s="210" t="e">
        <f t="shared" ref="M31:M34" si="96">L31/K31*100</f>
        <v>#DIV/0!</v>
      </c>
      <c r="N31" s="193">
        <f t="shared" ref="N31:O31" si="97">N36</f>
        <v>0</v>
      </c>
      <c r="O31" s="230">
        <f t="shared" si="97"/>
        <v>0</v>
      </c>
      <c r="P31" s="210" t="e">
        <f t="shared" ref="P31:P34" si="98">O31/N31*100</f>
        <v>#DIV/0!</v>
      </c>
      <c r="Q31" s="193">
        <f t="shared" ref="Q31:R31" si="99">Q36</f>
        <v>0</v>
      </c>
      <c r="R31" s="230">
        <f t="shared" si="99"/>
        <v>0</v>
      </c>
      <c r="S31" s="210" t="e">
        <f t="shared" ref="S31:S34" si="100">R31/Q31*100</f>
        <v>#DIV/0!</v>
      </c>
      <c r="T31" s="193">
        <f t="shared" ref="T31:U31" si="101">T36</f>
        <v>0</v>
      </c>
      <c r="U31" s="230">
        <f t="shared" si="101"/>
        <v>0</v>
      </c>
      <c r="V31" s="210" t="e">
        <f t="shared" ref="V31:V34" si="102">U31/T31*100</f>
        <v>#DIV/0!</v>
      </c>
      <c r="W31" s="193">
        <f t="shared" ref="W31:X31" si="103">W36</f>
        <v>0</v>
      </c>
      <c r="X31" s="230">
        <f t="shared" si="103"/>
        <v>0</v>
      </c>
      <c r="Y31" s="210" t="e">
        <f t="shared" ref="Y31:Y34" si="104">X31/W31*100</f>
        <v>#DIV/0!</v>
      </c>
      <c r="Z31" s="193">
        <f t="shared" ref="Z31:AA31" si="105">Z36</f>
        <v>0</v>
      </c>
      <c r="AA31" s="192">
        <f t="shared" si="105"/>
        <v>0</v>
      </c>
      <c r="AB31" s="194" t="e">
        <f t="shared" ref="AB31:AB34" si="106">AA31/Z31*100</f>
        <v>#DIV/0!</v>
      </c>
      <c r="AC31" s="230">
        <f t="shared" ref="AC31" si="107">AC36</f>
        <v>0</v>
      </c>
      <c r="AD31" s="210" t="e">
        <f t="shared" ref="AD31:AD34" si="108">AC31/AB31*100</f>
        <v>#DIV/0!</v>
      </c>
      <c r="AE31" s="193">
        <f t="shared" ref="AE31:AF31" si="109">AE36</f>
        <v>0</v>
      </c>
      <c r="AF31" s="192">
        <f t="shared" si="109"/>
        <v>0</v>
      </c>
      <c r="AG31" s="194" t="e">
        <f t="shared" ref="AG31:AG34" si="110">AF31/AE31*100</f>
        <v>#DIV/0!</v>
      </c>
      <c r="AH31" s="230">
        <f t="shared" ref="AH31:AH32" si="111">AH36</f>
        <v>0</v>
      </c>
      <c r="AI31" s="210" t="e">
        <f t="shared" ref="AI31:AI34" si="112">AH31/AG31*100</f>
        <v>#DIV/0!</v>
      </c>
      <c r="AJ31" s="193">
        <f t="shared" ref="AJ31:AK31" si="113">AJ36</f>
        <v>0</v>
      </c>
      <c r="AK31" s="192">
        <f t="shared" si="113"/>
        <v>0</v>
      </c>
      <c r="AL31" s="194" t="e">
        <f t="shared" ref="AL31:AL34" si="114">AK31/AJ31*100</f>
        <v>#DIV/0!</v>
      </c>
      <c r="AM31" s="230">
        <f t="shared" ref="AM31:AM32" si="115">AM36</f>
        <v>0</v>
      </c>
      <c r="AN31" s="210" t="e">
        <f t="shared" ref="AN31:AN34" si="116">AM31/AL31*100</f>
        <v>#DIV/0!</v>
      </c>
      <c r="AO31" s="193">
        <f t="shared" ref="AO31:AP31" si="117">AO36</f>
        <v>0</v>
      </c>
      <c r="AP31" s="192">
        <f t="shared" si="117"/>
        <v>0</v>
      </c>
      <c r="AQ31" s="194" t="e">
        <f t="shared" ref="AQ31:AQ34" si="118">AP31/AO31*100</f>
        <v>#DIV/0!</v>
      </c>
      <c r="AR31" s="230">
        <f t="shared" ref="AR31:AR32" si="119">AR36</f>
        <v>0</v>
      </c>
      <c r="AS31" s="210" t="e">
        <f t="shared" ref="AS31:AS34" si="120">AR31/AQ31*100</f>
        <v>#DIV/0!</v>
      </c>
      <c r="AT31" s="193">
        <f t="shared" ref="AT31:AU31" si="121">AT36</f>
        <v>0</v>
      </c>
      <c r="AU31" s="192">
        <f t="shared" si="121"/>
        <v>0</v>
      </c>
      <c r="AV31" s="194" t="e">
        <f t="shared" ref="AV31:AV34" si="122">AU31/AT31*100</f>
        <v>#DIV/0!</v>
      </c>
      <c r="AW31" s="230">
        <f t="shared" ref="AW31:AW32" si="123">AW36</f>
        <v>0</v>
      </c>
      <c r="AX31" s="210" t="e">
        <f t="shared" ref="AX31:AX34" si="124">AW31/AV31*100</f>
        <v>#DIV/0!</v>
      </c>
      <c r="AY31" s="193">
        <f t="shared" ref="AY31:AZ31" si="125">AY36</f>
        <v>0</v>
      </c>
      <c r="AZ31" s="230">
        <f t="shared" si="125"/>
        <v>0</v>
      </c>
      <c r="BA31" s="210" t="e">
        <f t="shared" ref="BA31:BA34" si="126">AZ31/AY31*100</f>
        <v>#DIV/0!</v>
      </c>
      <c r="BB31" s="194"/>
    </row>
    <row r="32" spans="1:54" s="195" customFormat="1" ht="60" customHeight="1" x14ac:dyDescent="0.25">
      <c r="A32" s="332"/>
      <c r="B32" s="339"/>
      <c r="C32" s="340"/>
      <c r="D32" s="191" t="s">
        <v>2</v>
      </c>
      <c r="E32" s="233">
        <f t="shared" si="91"/>
        <v>529.9</v>
      </c>
      <c r="F32" s="192">
        <f t="shared" si="91"/>
        <v>0</v>
      </c>
      <c r="G32" s="180">
        <f t="shared" si="92"/>
        <v>0</v>
      </c>
      <c r="H32" s="193">
        <f t="shared" ref="H32:I32" si="127">H37</f>
        <v>0</v>
      </c>
      <c r="I32" s="230">
        <f t="shared" si="127"/>
        <v>0</v>
      </c>
      <c r="J32" s="210" t="e">
        <f t="shared" si="94"/>
        <v>#DIV/0!</v>
      </c>
      <c r="K32" s="193">
        <f t="shared" ref="K32:L32" si="128">K37</f>
        <v>0</v>
      </c>
      <c r="L32" s="230">
        <f t="shared" si="128"/>
        <v>0</v>
      </c>
      <c r="M32" s="210" t="e">
        <f t="shared" si="96"/>
        <v>#DIV/0!</v>
      </c>
      <c r="N32" s="193">
        <f t="shared" ref="N32:O32" si="129">N37</f>
        <v>0</v>
      </c>
      <c r="O32" s="230">
        <f t="shared" si="129"/>
        <v>0</v>
      </c>
      <c r="P32" s="210" t="e">
        <f t="shared" si="98"/>
        <v>#DIV/0!</v>
      </c>
      <c r="Q32" s="193">
        <f t="shared" ref="Q32:R32" si="130">Q37</f>
        <v>0</v>
      </c>
      <c r="R32" s="230">
        <f t="shared" si="130"/>
        <v>0</v>
      </c>
      <c r="S32" s="210" t="e">
        <f t="shared" si="100"/>
        <v>#DIV/0!</v>
      </c>
      <c r="T32" s="193">
        <f t="shared" ref="T32:U32" si="131">T37</f>
        <v>0</v>
      </c>
      <c r="U32" s="230">
        <f t="shared" si="131"/>
        <v>0</v>
      </c>
      <c r="V32" s="210" t="e">
        <f t="shared" si="102"/>
        <v>#DIV/0!</v>
      </c>
      <c r="W32" s="193">
        <f t="shared" ref="W32:X32" si="132">W37</f>
        <v>0</v>
      </c>
      <c r="X32" s="230">
        <f t="shared" si="132"/>
        <v>0</v>
      </c>
      <c r="Y32" s="210" t="e">
        <f t="shared" si="104"/>
        <v>#DIV/0!</v>
      </c>
      <c r="Z32" s="193">
        <f t="shared" ref="Z32:AA32" si="133">Z37</f>
        <v>0</v>
      </c>
      <c r="AA32" s="192">
        <f t="shared" si="133"/>
        <v>0</v>
      </c>
      <c r="AB32" s="194" t="e">
        <f t="shared" si="106"/>
        <v>#DIV/0!</v>
      </c>
      <c r="AC32" s="230">
        <f t="shared" ref="AC32" si="134">AC37</f>
        <v>0</v>
      </c>
      <c r="AD32" s="210" t="e">
        <f t="shared" si="108"/>
        <v>#DIV/0!</v>
      </c>
      <c r="AE32" s="193">
        <f t="shared" ref="AE32:AF32" si="135">AE37</f>
        <v>0</v>
      </c>
      <c r="AF32" s="192">
        <f t="shared" si="135"/>
        <v>0</v>
      </c>
      <c r="AG32" s="194" t="e">
        <f t="shared" si="110"/>
        <v>#DIV/0!</v>
      </c>
      <c r="AH32" s="230">
        <f t="shared" si="111"/>
        <v>0</v>
      </c>
      <c r="AI32" s="210" t="e">
        <f t="shared" si="112"/>
        <v>#DIV/0!</v>
      </c>
      <c r="AJ32" s="193">
        <f t="shared" ref="AJ32:AK32" si="136">AJ37</f>
        <v>0</v>
      </c>
      <c r="AK32" s="192">
        <f t="shared" si="136"/>
        <v>0</v>
      </c>
      <c r="AL32" s="194" t="e">
        <f t="shared" si="114"/>
        <v>#DIV/0!</v>
      </c>
      <c r="AM32" s="230">
        <f t="shared" si="115"/>
        <v>0</v>
      </c>
      <c r="AN32" s="210" t="e">
        <f t="shared" si="116"/>
        <v>#DIV/0!</v>
      </c>
      <c r="AO32" s="193">
        <f t="shared" ref="AO32:AP32" si="137">AO37</f>
        <v>529.9</v>
      </c>
      <c r="AP32" s="192">
        <f t="shared" si="137"/>
        <v>0</v>
      </c>
      <c r="AQ32" s="194">
        <f t="shared" si="118"/>
        <v>0</v>
      </c>
      <c r="AR32" s="230">
        <f t="shared" si="119"/>
        <v>0</v>
      </c>
      <c r="AS32" s="210" t="e">
        <f t="shared" si="120"/>
        <v>#DIV/0!</v>
      </c>
      <c r="AT32" s="193">
        <f t="shared" ref="AT32:AU32" si="138">AT37</f>
        <v>0</v>
      </c>
      <c r="AU32" s="192">
        <f t="shared" si="138"/>
        <v>0</v>
      </c>
      <c r="AV32" s="194" t="e">
        <f t="shared" si="122"/>
        <v>#DIV/0!</v>
      </c>
      <c r="AW32" s="230">
        <f t="shared" si="123"/>
        <v>0</v>
      </c>
      <c r="AX32" s="210" t="e">
        <f t="shared" si="124"/>
        <v>#DIV/0!</v>
      </c>
      <c r="AY32" s="193">
        <f t="shared" ref="AY32:AZ32" si="139">AY37</f>
        <v>0</v>
      </c>
      <c r="AZ32" s="230">
        <f t="shared" si="139"/>
        <v>0</v>
      </c>
      <c r="BA32" s="210" t="e">
        <f t="shared" si="126"/>
        <v>#DIV/0!</v>
      </c>
      <c r="BB32" s="194"/>
    </row>
    <row r="33" spans="1:54" s="206" customFormat="1" ht="24" customHeight="1" x14ac:dyDescent="0.25">
      <c r="A33" s="332"/>
      <c r="B33" s="303"/>
      <c r="C33" s="340"/>
      <c r="D33" s="191" t="s">
        <v>43</v>
      </c>
      <c r="E33" s="233">
        <f>E38+E54+E56+E58+E60+E62+E64+E66+E69+E72+E75+E77+E79+E81+E83+E85+E87+E89+E91+E93+E95+E97+E99</f>
        <v>2106.9</v>
      </c>
      <c r="F33" s="192">
        <f>F38+F54+F56+F58+F60+F62+F64+F66+F69+F72+F75+F77+F79+F81+F83+F85+F87+F89+F91+F93+F95+F97+F99</f>
        <v>200</v>
      </c>
      <c r="G33" s="190">
        <f t="shared" si="92"/>
        <v>9.4926194883478088E-2</v>
      </c>
      <c r="H33" s="193">
        <f>H38+H54+H56+H58+H60+H62+H64+H66+H69+H72+H75+H77+H79+H81+H83+H85+H87+H89+H91+H93+H95+H97+H99</f>
        <v>0</v>
      </c>
      <c r="I33" s="230">
        <f>I38+I54+I56+I58+I60+I62+I64+I66+I69+I72+I75+I77+I79+I81+I83+I85+I87+I89+I91+I93+I95+I97+I99</f>
        <v>0</v>
      </c>
      <c r="J33" s="210" t="e">
        <f t="shared" si="94"/>
        <v>#DIV/0!</v>
      </c>
      <c r="K33" s="193">
        <f>K38+K54+K56+K58+K60+K62+K64+K66+K69+K72+K75+K77+K79+K81+K83+K85+K87+K89+K91+K93+K95+K97+K99</f>
        <v>0</v>
      </c>
      <c r="L33" s="230">
        <f>L38+L54+L56+L58+L60+L62+L64+L66+L69+L72+L75+L77+L79+L81+L83+L85+L87+L89+L91+L93+L95+L97+L99</f>
        <v>0</v>
      </c>
      <c r="M33" s="210" t="e">
        <f t="shared" si="96"/>
        <v>#DIV/0!</v>
      </c>
      <c r="N33" s="193">
        <f>N38+N54+N56+N58+N60+N62+N64+N66+N69+N72+N75+N77+N79+N81+N83+N85+N87+N89+N91+N93+N95+N97+N99</f>
        <v>200</v>
      </c>
      <c r="O33" s="230">
        <f>O38+O54+O56+O58+O60+O62+O64+O66+O69+O72+O75+O77+O79+O81+O83+O85+O87+O89+O91+O93+O95+O97+O99</f>
        <v>200</v>
      </c>
      <c r="P33" s="210">
        <f t="shared" si="98"/>
        <v>100</v>
      </c>
      <c r="Q33" s="193">
        <f>Q38+Q54+Q56+Q58+Q60+Q62+Q64+Q66+Q69+Q72+Q75+Q77+Q79+Q81+Q83+Q85+Q87+Q89+Q91+Q93+Q95+Q97+Q99</f>
        <v>0</v>
      </c>
      <c r="R33" s="230">
        <f>R38+R54+R56+R58+R60+R62+R64+R66+R69+R72+R75+R77+R79+R81+R83+R85+R87+R89+R91+R93+R95+R97+R99</f>
        <v>0</v>
      </c>
      <c r="S33" s="210" t="e">
        <f t="shared" si="100"/>
        <v>#DIV/0!</v>
      </c>
      <c r="T33" s="193">
        <f>T38+T54+T56+T58+T60+T62+T64+T66+T69+T72+T75+T77+T79+T81+T83+T85+T87+T89+T91+T93+T95+T97+T99</f>
        <v>0</v>
      </c>
      <c r="U33" s="230">
        <f>U38+U54+U56+U58+U60+U62+U64+U66+U69+U72+U75+U77+U79+U81+U83+U85+U87+U89+U91+U93+U95+U97+U99</f>
        <v>0</v>
      </c>
      <c r="V33" s="210" t="e">
        <f t="shared" si="102"/>
        <v>#DIV/0!</v>
      </c>
      <c r="W33" s="193">
        <f>W38+W54+W56+W58+W60+W62+W64+W66+W69+W72+W75+W77+W79+W81+W83+W85+W87+W89+W91+W93+W95+W97+W99</f>
        <v>1274.4000000000001</v>
      </c>
      <c r="X33" s="230">
        <f>X38+X54+X56+X58+X60+X62+X64+X66+X69+X72+X75+X77+X79+X81+X83+X85+X87+X89+X91+X93+X95+X97+X99</f>
        <v>0</v>
      </c>
      <c r="Y33" s="210">
        <f t="shared" si="104"/>
        <v>0</v>
      </c>
      <c r="Z33" s="193">
        <f>Z38+Z54+Z56+Z58+Z60+Z62+Z64+Z66+Z69+Z72+Z75+Z77+Z79+Z81+Z83+Z85+Z87+Z89+Z91+Z93+Z95+Z97+Z99</f>
        <v>0</v>
      </c>
      <c r="AA33" s="192">
        <f>AA38+AA54+AA56+AA58+AA60+AA62+AA64+AA66+AA69+AA72+AA75+AA77+AA79+AA81+AA83+AA85+AA87+AA89+AA91+AA93+AA95+AA97+AA99</f>
        <v>0</v>
      </c>
      <c r="AB33" s="205" t="e">
        <f t="shared" si="106"/>
        <v>#DIV/0!</v>
      </c>
      <c r="AC33" s="230">
        <f>AC38+AC54+AC56+AC58+AC60+AC62+AC64+AC66+AC69+AC72+AC75+AC77+AC79+AC81+AC83+AC85+AC87+AC89+AC91+AC93+AC95+AC97+AC99</f>
        <v>0</v>
      </c>
      <c r="AD33" s="210" t="e">
        <f t="shared" si="108"/>
        <v>#DIV/0!</v>
      </c>
      <c r="AE33" s="193">
        <f>AE38+AE54+AE56+AE58+AE60+AE62+AE64+AE66+AE69+AE72+AE75+AE77+AE79+AE81+AE83+AE85+AE87+AE89+AE91+AE93+AE95+AE97+AE99</f>
        <v>0</v>
      </c>
      <c r="AF33" s="192">
        <f>AF38+AF54+AF56+AF58+AF60+AF62+AF64+AF66+AF69+AF72+AF75+AF77+AF79+AF81+AF83+AF85+AF87+AF89+AF91+AF93+AF95+AF97+AF99</f>
        <v>0</v>
      </c>
      <c r="AG33" s="205" t="e">
        <f t="shared" si="110"/>
        <v>#DIV/0!</v>
      </c>
      <c r="AH33" s="230">
        <f>AH38+AH54+AH56+AH58+AH60+AH62+AH64+AH66+AH69+AH72+AH75+AH77+AH79+AH81+AH83+AH85+AH87+AH89+AH91+AH93+AH95+AH97+AH99</f>
        <v>0</v>
      </c>
      <c r="AI33" s="210" t="e">
        <f t="shared" si="112"/>
        <v>#DIV/0!</v>
      </c>
      <c r="AJ33" s="193">
        <f>AJ38+AJ54+AJ56+AJ58+AJ60+AJ62+AJ64+AJ66+AJ69+AJ72+AJ75+AJ77+AJ79+AJ81+AJ83+AJ85+AJ87+AJ89+AJ91+AJ93+AJ95+AJ97+AJ99</f>
        <v>50</v>
      </c>
      <c r="AK33" s="192">
        <f>AK38+AK54+AK56+AK58+AK60+AK62+AK64+AK66+AK69+AK72+AK75+AK77+AK79+AK81+AK83+AK85+AK87+AK89+AK91+AK93+AK95+AK97+AK99</f>
        <v>0</v>
      </c>
      <c r="AL33" s="205">
        <f t="shared" si="114"/>
        <v>0</v>
      </c>
      <c r="AM33" s="230">
        <f>AM38+AM54+AM56+AM58+AM60+AM62+AM64+AM66+AM69+AM72+AM75+AM77+AM79+AM81+AM83+AM85+AM87+AM89+AM91+AM93+AM95+AM97+AM99</f>
        <v>0</v>
      </c>
      <c r="AN33" s="210" t="e">
        <f t="shared" si="116"/>
        <v>#DIV/0!</v>
      </c>
      <c r="AO33" s="193">
        <f>AO38+AO54+AO56+AO58+AO60+AO62+AO64+AO66+AO69+AO72+AO75+AO77+AO79+AO81+AO83+AO85+AO87+AO89+AO91+AO93+AO95+AO97+AO99</f>
        <v>132.5</v>
      </c>
      <c r="AP33" s="192">
        <f>AP38+AP54+AP56+AP58+AP60+AP62+AP64+AP66+AP69+AP72+AP75+AP77+AP79+AP81+AP83+AP85+AP87+AP89+AP91+AP93+AP95+AP97+AP99</f>
        <v>0</v>
      </c>
      <c r="AQ33" s="205">
        <f t="shared" si="118"/>
        <v>0</v>
      </c>
      <c r="AR33" s="230">
        <f>AR38+AR54+AR56+AR58+AR60+AR62+AR64+AR66+AR69+AR72+AR75+AR77+AR79+AR81+AR83+AR85+AR87+AR89+AR91+AR93+AR95+AR97+AR99</f>
        <v>0</v>
      </c>
      <c r="AS33" s="210" t="e">
        <f t="shared" si="120"/>
        <v>#DIV/0!</v>
      </c>
      <c r="AT33" s="193">
        <f>AT38+AT54+AT56+AT58+AT60+AT62+AT64+AT66+AT69+AT72+AT75+AT77+AT79+AT81+AT83+AT85+AT87+AT89+AT91+AT93+AT95+AT97+AT99</f>
        <v>450</v>
      </c>
      <c r="AU33" s="192">
        <f>AU38+AU54+AU56+AU58+AU60+AU62+AU64+AU66+AU69+AU72+AU75+AU77+AU79+AU81+AU83+AU85+AU87+AU89+AU91+AU93+AU95+AU97+AU99</f>
        <v>0</v>
      </c>
      <c r="AV33" s="205">
        <f t="shared" si="122"/>
        <v>0</v>
      </c>
      <c r="AW33" s="230">
        <f>AW38+AW54+AW56+AW58+AW60+AW62+AW64+AW66+AW69+AW72+AW75+AW77+AW79+AW81+AW83+AW85+AW87+AW89+AW91+AW93+AW95+AW97+AW99</f>
        <v>0</v>
      </c>
      <c r="AX33" s="210" t="e">
        <f t="shared" si="124"/>
        <v>#DIV/0!</v>
      </c>
      <c r="AY33" s="193">
        <f>AY38+AY54+AY56+AY58+AY60+AY62+AY64+AY66+AY69+AY72+AY75+AY77+AY79+AY81+AY83+AY85+AY87+AY89+AY91+AY93+AY95+AY97+AY99</f>
        <v>0</v>
      </c>
      <c r="AZ33" s="230">
        <f t="shared" ref="AZ33" si="140">AZ38+AZ54+AZ56+AZ58+AZ60+AZ62+AZ64+AZ66+AZ69+AZ72+AZ75+AZ77+AZ79+AZ81+AZ83+AZ85+AZ87+AZ89+AZ91+AZ93+AZ95+AZ97+AZ99</f>
        <v>0</v>
      </c>
      <c r="BA33" s="210" t="e">
        <f t="shared" si="126"/>
        <v>#DIV/0!</v>
      </c>
      <c r="BB33" s="205"/>
    </row>
    <row r="34" spans="1:54" s="195" customFormat="1" ht="70.150000000000006" customHeight="1" x14ac:dyDescent="0.25">
      <c r="A34" s="196"/>
      <c r="B34" s="197" t="s">
        <v>282</v>
      </c>
      <c r="C34" s="198"/>
      <c r="D34" s="191" t="s">
        <v>43</v>
      </c>
      <c r="E34" s="234">
        <f>E67+E70+E73</f>
        <v>211</v>
      </c>
      <c r="F34" s="199">
        <f>F67+F70</f>
        <v>0</v>
      </c>
      <c r="G34" s="180">
        <f t="shared" si="92"/>
        <v>0</v>
      </c>
      <c r="H34" s="200">
        <f>H67+H70</f>
        <v>0</v>
      </c>
      <c r="I34" s="231">
        <f>I67+I70</f>
        <v>0</v>
      </c>
      <c r="J34" s="210" t="e">
        <f t="shared" si="94"/>
        <v>#DIV/0!</v>
      </c>
      <c r="K34" s="200">
        <f>K67+K70</f>
        <v>0</v>
      </c>
      <c r="L34" s="231">
        <f>L67+L70</f>
        <v>0</v>
      </c>
      <c r="M34" s="210" t="e">
        <f t="shared" si="96"/>
        <v>#DIV/0!</v>
      </c>
      <c r="N34" s="200">
        <f>N67+N70</f>
        <v>0</v>
      </c>
      <c r="O34" s="231">
        <f>O67+O70</f>
        <v>0</v>
      </c>
      <c r="P34" s="210" t="e">
        <f t="shared" si="98"/>
        <v>#DIV/0!</v>
      </c>
      <c r="Q34" s="200">
        <f>Q67+Q70</f>
        <v>0</v>
      </c>
      <c r="R34" s="231">
        <f>R67+R70</f>
        <v>0</v>
      </c>
      <c r="S34" s="210" t="e">
        <f t="shared" si="100"/>
        <v>#DIV/0!</v>
      </c>
      <c r="T34" s="200">
        <f>T67+T70</f>
        <v>0</v>
      </c>
      <c r="U34" s="231">
        <f>U67+U70</f>
        <v>0</v>
      </c>
      <c r="V34" s="210" t="e">
        <f t="shared" si="102"/>
        <v>#DIV/0!</v>
      </c>
      <c r="W34" s="200">
        <f>W67+W70+W73</f>
        <v>211</v>
      </c>
      <c r="X34" s="231">
        <f>X67+X70</f>
        <v>0</v>
      </c>
      <c r="Y34" s="210">
        <f t="shared" si="104"/>
        <v>0</v>
      </c>
      <c r="Z34" s="200">
        <f>Z67+Z70</f>
        <v>0</v>
      </c>
      <c r="AA34" s="199">
        <f>AA67+AA70</f>
        <v>0</v>
      </c>
      <c r="AB34" s="194" t="e">
        <f t="shared" si="106"/>
        <v>#DIV/0!</v>
      </c>
      <c r="AC34" s="231">
        <f>AC67+AC70</f>
        <v>0</v>
      </c>
      <c r="AD34" s="210" t="e">
        <f t="shared" si="108"/>
        <v>#DIV/0!</v>
      </c>
      <c r="AE34" s="200">
        <f>AE67+AE70</f>
        <v>0</v>
      </c>
      <c r="AF34" s="199">
        <f>AF67+AF70</f>
        <v>0</v>
      </c>
      <c r="AG34" s="194" t="e">
        <f t="shared" si="110"/>
        <v>#DIV/0!</v>
      </c>
      <c r="AH34" s="231">
        <f>AH67+AH70</f>
        <v>0</v>
      </c>
      <c r="AI34" s="210" t="e">
        <f t="shared" si="112"/>
        <v>#DIV/0!</v>
      </c>
      <c r="AJ34" s="200">
        <f>AJ67+AJ70</f>
        <v>0</v>
      </c>
      <c r="AK34" s="199">
        <f>AK67+AK70</f>
        <v>0</v>
      </c>
      <c r="AL34" s="194" t="e">
        <f t="shared" si="114"/>
        <v>#DIV/0!</v>
      </c>
      <c r="AM34" s="231">
        <f>AM67+AM70</f>
        <v>0</v>
      </c>
      <c r="AN34" s="210" t="e">
        <f t="shared" si="116"/>
        <v>#DIV/0!</v>
      </c>
      <c r="AO34" s="200">
        <f>AO67+AO70</f>
        <v>0</v>
      </c>
      <c r="AP34" s="199">
        <f>AP67+AP70</f>
        <v>0</v>
      </c>
      <c r="AQ34" s="194" t="e">
        <f t="shared" si="118"/>
        <v>#DIV/0!</v>
      </c>
      <c r="AR34" s="231">
        <f>AR67+AR70</f>
        <v>0</v>
      </c>
      <c r="AS34" s="210" t="e">
        <f t="shared" si="120"/>
        <v>#DIV/0!</v>
      </c>
      <c r="AT34" s="200">
        <f>AT67+AT70</f>
        <v>0</v>
      </c>
      <c r="AU34" s="199">
        <f>AU67+AU70</f>
        <v>0</v>
      </c>
      <c r="AV34" s="194" t="e">
        <f t="shared" si="122"/>
        <v>#DIV/0!</v>
      </c>
      <c r="AW34" s="231">
        <f>AW67+AW70</f>
        <v>0</v>
      </c>
      <c r="AX34" s="210" t="e">
        <f t="shared" si="124"/>
        <v>#DIV/0!</v>
      </c>
      <c r="AY34" s="200">
        <f>AY67+AY70</f>
        <v>0</v>
      </c>
      <c r="AZ34" s="231">
        <f t="shared" ref="AZ34" si="141">AZ67+AZ70</f>
        <v>0</v>
      </c>
      <c r="BA34" s="210" t="e">
        <f t="shared" si="126"/>
        <v>#DIV/0!</v>
      </c>
      <c r="BB34" s="194"/>
    </row>
    <row r="35" spans="1:54" s="195" customFormat="1" ht="24" customHeight="1" x14ac:dyDescent="0.25">
      <c r="A35" s="328" t="s">
        <v>337</v>
      </c>
      <c r="B35" s="302" t="s">
        <v>338</v>
      </c>
      <c r="C35" s="302" t="s">
        <v>339</v>
      </c>
      <c r="D35" s="191" t="s">
        <v>297</v>
      </c>
      <c r="E35" s="233">
        <f t="shared" ref="E35:F35" si="142">E36+E37+E38</f>
        <v>662.4</v>
      </c>
      <c r="F35" s="192">
        <f t="shared" si="142"/>
        <v>0</v>
      </c>
      <c r="G35" s="194"/>
      <c r="H35" s="201"/>
      <c r="I35" s="238"/>
      <c r="J35" s="210"/>
      <c r="K35" s="201"/>
      <c r="L35" s="238"/>
      <c r="M35" s="210"/>
      <c r="N35" s="201"/>
      <c r="O35" s="238"/>
      <c r="P35" s="210"/>
      <c r="Q35" s="201"/>
      <c r="R35" s="238"/>
      <c r="S35" s="210"/>
      <c r="T35" s="201"/>
      <c r="U35" s="238"/>
      <c r="V35" s="210"/>
      <c r="W35" s="201"/>
      <c r="X35" s="238"/>
      <c r="Y35" s="210"/>
      <c r="Z35" s="201"/>
      <c r="AA35" s="194"/>
      <c r="AB35" s="194"/>
      <c r="AC35" s="238"/>
      <c r="AD35" s="210"/>
      <c r="AE35" s="201"/>
      <c r="AF35" s="194"/>
      <c r="AG35" s="194"/>
      <c r="AH35" s="238"/>
      <c r="AI35" s="210"/>
      <c r="AJ35" s="201"/>
      <c r="AK35" s="194"/>
      <c r="AL35" s="194"/>
      <c r="AM35" s="238"/>
      <c r="AN35" s="210"/>
      <c r="AO35" s="201"/>
      <c r="AP35" s="194"/>
      <c r="AQ35" s="194"/>
      <c r="AR35" s="238"/>
      <c r="AS35" s="210"/>
      <c r="AT35" s="201"/>
      <c r="AU35" s="194"/>
      <c r="AV35" s="194"/>
      <c r="AW35" s="238"/>
      <c r="AX35" s="210"/>
      <c r="AY35" s="201"/>
      <c r="AZ35" s="238"/>
      <c r="BA35" s="210"/>
      <c r="BB35" s="194"/>
    </row>
    <row r="36" spans="1:54" s="195" customFormat="1" ht="38.25" customHeight="1" x14ac:dyDescent="0.25">
      <c r="A36" s="332"/>
      <c r="B36" s="339"/>
      <c r="C36" s="333"/>
      <c r="D36" s="191" t="s">
        <v>37</v>
      </c>
      <c r="E36" s="233">
        <f t="shared" ref="E36" si="143">E41</f>
        <v>0</v>
      </c>
      <c r="F36" s="194"/>
      <c r="G36" s="194"/>
      <c r="H36" s="201"/>
      <c r="I36" s="238"/>
      <c r="J36" s="210"/>
      <c r="K36" s="201"/>
      <c r="L36" s="238"/>
      <c r="M36" s="210"/>
      <c r="N36" s="201"/>
      <c r="O36" s="238"/>
      <c r="P36" s="210"/>
      <c r="Q36" s="201"/>
      <c r="R36" s="238"/>
      <c r="S36" s="210"/>
      <c r="T36" s="201"/>
      <c r="U36" s="238"/>
      <c r="V36" s="210"/>
      <c r="W36" s="201"/>
      <c r="X36" s="238"/>
      <c r="Y36" s="210"/>
      <c r="Z36" s="201"/>
      <c r="AA36" s="194"/>
      <c r="AB36" s="194"/>
      <c r="AC36" s="238"/>
      <c r="AD36" s="210"/>
      <c r="AE36" s="201"/>
      <c r="AF36" s="194"/>
      <c r="AG36" s="194"/>
      <c r="AH36" s="238"/>
      <c r="AI36" s="210"/>
      <c r="AJ36" s="201"/>
      <c r="AK36" s="194"/>
      <c r="AL36" s="194"/>
      <c r="AM36" s="238"/>
      <c r="AN36" s="210"/>
      <c r="AO36" s="201"/>
      <c r="AP36" s="194"/>
      <c r="AQ36" s="194"/>
      <c r="AR36" s="238"/>
      <c r="AS36" s="210"/>
      <c r="AT36" s="201"/>
      <c r="AU36" s="194"/>
      <c r="AV36" s="194"/>
      <c r="AW36" s="238"/>
      <c r="AX36" s="210"/>
      <c r="AY36" s="201"/>
      <c r="AZ36" s="238"/>
      <c r="BA36" s="210"/>
      <c r="BB36" s="194"/>
    </row>
    <row r="37" spans="1:54" s="204" customFormat="1" ht="54" customHeight="1" x14ac:dyDescent="0.25">
      <c r="A37" s="332"/>
      <c r="B37" s="339"/>
      <c r="C37" s="333"/>
      <c r="D37" s="191" t="s">
        <v>2</v>
      </c>
      <c r="E37" s="233">
        <f>SUM(H37+K37+N37+Q37+T37+W37+Z37+AE37+AJ37+AO37+AT37+AY37)</f>
        <v>529.9</v>
      </c>
      <c r="F37" s="192">
        <f>SUM(I37+L37+O37+R37+U37+X37+AA37+AF37+AK37+AP37+AU37+AZ37)</f>
        <v>0</v>
      </c>
      <c r="G37" s="202"/>
      <c r="H37" s="203"/>
      <c r="I37" s="239"/>
      <c r="J37" s="219"/>
      <c r="K37" s="203"/>
      <c r="L37" s="239"/>
      <c r="M37" s="219"/>
      <c r="N37" s="203"/>
      <c r="O37" s="239"/>
      <c r="P37" s="219"/>
      <c r="Q37" s="203"/>
      <c r="R37" s="239"/>
      <c r="S37" s="219"/>
      <c r="T37" s="203"/>
      <c r="U37" s="239"/>
      <c r="V37" s="219"/>
      <c r="W37" s="203"/>
      <c r="X37" s="239"/>
      <c r="Y37" s="219"/>
      <c r="Z37" s="203"/>
      <c r="AA37" s="202"/>
      <c r="AB37" s="202"/>
      <c r="AC37" s="239"/>
      <c r="AD37" s="219"/>
      <c r="AE37" s="203"/>
      <c r="AF37" s="202"/>
      <c r="AG37" s="202"/>
      <c r="AH37" s="239"/>
      <c r="AI37" s="219"/>
      <c r="AJ37" s="203"/>
      <c r="AK37" s="202"/>
      <c r="AL37" s="202"/>
      <c r="AM37" s="239"/>
      <c r="AN37" s="219"/>
      <c r="AO37" s="203">
        <v>529.9</v>
      </c>
      <c r="AP37" s="202"/>
      <c r="AQ37" s="202"/>
      <c r="AR37" s="239"/>
      <c r="AS37" s="219"/>
      <c r="AT37" s="203"/>
      <c r="AU37" s="202"/>
      <c r="AV37" s="202"/>
      <c r="AW37" s="239"/>
      <c r="AX37" s="219"/>
      <c r="AY37" s="203"/>
      <c r="AZ37" s="239"/>
      <c r="BA37" s="219"/>
      <c r="BB37" s="202"/>
    </row>
    <row r="38" spans="1:54" s="195" customFormat="1" ht="25.5" customHeight="1" x14ac:dyDescent="0.25">
      <c r="A38" s="332"/>
      <c r="B38" s="303"/>
      <c r="C38" s="333"/>
      <c r="D38" s="191" t="s">
        <v>43</v>
      </c>
      <c r="E38" s="233">
        <f>SUM(H38+K38+N38+Q38+T38+W38+Z38+AE38+AJ38+AO38+AT38+AY38)</f>
        <v>132.5</v>
      </c>
      <c r="F38" s="192">
        <f>SUM(I38+L38+O38+R38+U38+X38+AA38+AF38+AK38+AP38+AU38+AZ38)</f>
        <v>0</v>
      </c>
      <c r="G38" s="194"/>
      <c r="H38" s="201"/>
      <c r="I38" s="238"/>
      <c r="J38" s="210"/>
      <c r="K38" s="201"/>
      <c r="L38" s="238"/>
      <c r="M38" s="210"/>
      <c r="N38" s="201"/>
      <c r="O38" s="238"/>
      <c r="P38" s="210"/>
      <c r="Q38" s="201"/>
      <c r="R38" s="238"/>
      <c r="S38" s="210"/>
      <c r="T38" s="201"/>
      <c r="U38" s="238"/>
      <c r="V38" s="210"/>
      <c r="W38" s="201"/>
      <c r="X38" s="238"/>
      <c r="Y38" s="210"/>
      <c r="Z38" s="201"/>
      <c r="AA38" s="194"/>
      <c r="AB38" s="194"/>
      <c r="AC38" s="238"/>
      <c r="AD38" s="210"/>
      <c r="AE38" s="201"/>
      <c r="AF38" s="194"/>
      <c r="AG38" s="194"/>
      <c r="AH38" s="238"/>
      <c r="AI38" s="210"/>
      <c r="AJ38" s="201"/>
      <c r="AK38" s="194"/>
      <c r="AL38" s="194"/>
      <c r="AM38" s="238"/>
      <c r="AN38" s="210"/>
      <c r="AO38" s="201">
        <v>132.5</v>
      </c>
      <c r="AP38" s="194"/>
      <c r="AQ38" s="194"/>
      <c r="AR38" s="238"/>
      <c r="AS38" s="210"/>
      <c r="AT38" s="201"/>
      <c r="AU38" s="194"/>
      <c r="AV38" s="194"/>
      <c r="AW38" s="238"/>
      <c r="AX38" s="210"/>
      <c r="AY38" s="201"/>
      <c r="AZ38" s="238"/>
      <c r="BA38" s="210"/>
      <c r="BB38" s="194"/>
    </row>
    <row r="39" spans="1:54" s="195" customFormat="1" ht="30" hidden="1" x14ac:dyDescent="0.25">
      <c r="A39" s="332"/>
      <c r="B39" s="302" t="s">
        <v>283</v>
      </c>
      <c r="C39" s="333"/>
      <c r="D39" s="191" t="s">
        <v>2</v>
      </c>
      <c r="E39" s="233"/>
      <c r="F39" s="194"/>
      <c r="G39" s="194"/>
      <c r="H39" s="201"/>
      <c r="I39" s="238"/>
      <c r="J39" s="210"/>
      <c r="K39" s="201"/>
      <c r="L39" s="238"/>
      <c r="M39" s="210"/>
      <c r="N39" s="201"/>
      <c r="O39" s="238"/>
      <c r="P39" s="210"/>
      <c r="Q39" s="201"/>
      <c r="R39" s="238"/>
      <c r="S39" s="210"/>
      <c r="T39" s="201"/>
      <c r="U39" s="238"/>
      <c r="V39" s="210"/>
      <c r="W39" s="201"/>
      <c r="X39" s="238"/>
      <c r="Y39" s="210"/>
      <c r="Z39" s="201"/>
      <c r="AA39" s="194"/>
      <c r="AB39" s="194"/>
      <c r="AC39" s="238"/>
      <c r="AD39" s="210"/>
      <c r="AE39" s="201"/>
      <c r="AF39" s="194"/>
      <c r="AG39" s="194"/>
      <c r="AH39" s="238"/>
      <c r="AI39" s="210"/>
      <c r="AJ39" s="201"/>
      <c r="AK39" s="194"/>
      <c r="AL39" s="194"/>
      <c r="AM39" s="238"/>
      <c r="AN39" s="210"/>
      <c r="AO39" s="201"/>
      <c r="AP39" s="194"/>
      <c r="AQ39" s="194"/>
      <c r="AR39" s="238"/>
      <c r="AS39" s="210"/>
      <c r="AT39" s="201"/>
      <c r="AU39" s="194"/>
      <c r="AV39" s="194"/>
      <c r="AW39" s="238"/>
      <c r="AX39" s="210"/>
      <c r="AY39" s="201"/>
      <c r="AZ39" s="238"/>
      <c r="BA39" s="210"/>
      <c r="BB39" s="194"/>
    </row>
    <row r="40" spans="1:54" s="195" customFormat="1" hidden="1" x14ac:dyDescent="0.25">
      <c r="A40" s="332"/>
      <c r="B40" s="303"/>
      <c r="C40" s="333"/>
      <c r="D40" s="191" t="s">
        <v>43</v>
      </c>
      <c r="E40" s="233"/>
      <c r="F40" s="194"/>
      <c r="G40" s="194"/>
      <c r="H40" s="201"/>
      <c r="I40" s="238"/>
      <c r="J40" s="210"/>
      <c r="K40" s="201"/>
      <c r="L40" s="238"/>
      <c r="M40" s="210"/>
      <c r="N40" s="201"/>
      <c r="O40" s="238"/>
      <c r="P40" s="210"/>
      <c r="Q40" s="201"/>
      <c r="R40" s="238"/>
      <c r="S40" s="210"/>
      <c r="T40" s="201"/>
      <c r="U40" s="238"/>
      <c r="V40" s="210"/>
      <c r="W40" s="201"/>
      <c r="X40" s="238"/>
      <c r="Y40" s="210"/>
      <c r="Z40" s="201"/>
      <c r="AA40" s="194"/>
      <c r="AB40" s="194"/>
      <c r="AC40" s="238"/>
      <c r="AD40" s="210"/>
      <c r="AE40" s="201"/>
      <c r="AF40" s="194"/>
      <c r="AG40" s="194"/>
      <c r="AH40" s="238"/>
      <c r="AI40" s="210"/>
      <c r="AJ40" s="201"/>
      <c r="AK40" s="194"/>
      <c r="AL40" s="194"/>
      <c r="AM40" s="238"/>
      <c r="AN40" s="210"/>
      <c r="AO40" s="201"/>
      <c r="AP40" s="194"/>
      <c r="AQ40" s="194"/>
      <c r="AR40" s="238"/>
      <c r="AS40" s="210"/>
      <c r="AT40" s="201"/>
      <c r="AU40" s="194"/>
      <c r="AV40" s="194"/>
      <c r="AW40" s="238"/>
      <c r="AX40" s="210"/>
      <c r="AY40" s="201"/>
      <c r="AZ40" s="238"/>
      <c r="BA40" s="210"/>
      <c r="BB40" s="194"/>
    </row>
    <row r="41" spans="1:54" s="195" customFormat="1" ht="30" hidden="1" x14ac:dyDescent="0.25">
      <c r="A41" s="332"/>
      <c r="B41" s="302" t="s">
        <v>284</v>
      </c>
      <c r="C41" s="333"/>
      <c r="D41" s="191" t="s">
        <v>2</v>
      </c>
      <c r="E41" s="233"/>
      <c r="F41" s="194"/>
      <c r="G41" s="194"/>
      <c r="H41" s="201"/>
      <c r="I41" s="238"/>
      <c r="J41" s="210"/>
      <c r="K41" s="201"/>
      <c r="L41" s="238"/>
      <c r="M41" s="210"/>
      <c r="N41" s="201"/>
      <c r="O41" s="238"/>
      <c r="P41" s="210"/>
      <c r="Q41" s="201"/>
      <c r="R41" s="238"/>
      <c r="S41" s="210"/>
      <c r="T41" s="201"/>
      <c r="U41" s="238"/>
      <c r="V41" s="210"/>
      <c r="W41" s="201"/>
      <c r="X41" s="238"/>
      <c r="Y41" s="210"/>
      <c r="Z41" s="201"/>
      <c r="AA41" s="194"/>
      <c r="AB41" s="194"/>
      <c r="AC41" s="238"/>
      <c r="AD41" s="210"/>
      <c r="AE41" s="201"/>
      <c r="AF41" s="194"/>
      <c r="AG41" s="194"/>
      <c r="AH41" s="238"/>
      <c r="AI41" s="210"/>
      <c r="AJ41" s="201"/>
      <c r="AK41" s="194"/>
      <c r="AL41" s="194"/>
      <c r="AM41" s="238"/>
      <c r="AN41" s="210"/>
      <c r="AO41" s="201"/>
      <c r="AP41" s="194"/>
      <c r="AQ41" s="194"/>
      <c r="AR41" s="238"/>
      <c r="AS41" s="210"/>
      <c r="AT41" s="201"/>
      <c r="AU41" s="194"/>
      <c r="AV41" s="194"/>
      <c r="AW41" s="238"/>
      <c r="AX41" s="210"/>
      <c r="AY41" s="201"/>
      <c r="AZ41" s="238"/>
      <c r="BA41" s="210"/>
      <c r="BB41" s="194"/>
    </row>
    <row r="42" spans="1:54" s="195" customFormat="1" hidden="1" x14ac:dyDescent="0.25">
      <c r="A42" s="332"/>
      <c r="B42" s="303"/>
      <c r="C42" s="333"/>
      <c r="D42" s="191" t="s">
        <v>43</v>
      </c>
      <c r="E42" s="233"/>
      <c r="F42" s="194"/>
      <c r="G42" s="194"/>
      <c r="H42" s="201"/>
      <c r="I42" s="238"/>
      <c r="J42" s="210"/>
      <c r="K42" s="201"/>
      <c r="L42" s="238"/>
      <c r="M42" s="210"/>
      <c r="N42" s="201"/>
      <c r="O42" s="238"/>
      <c r="P42" s="210"/>
      <c r="Q42" s="201"/>
      <c r="R42" s="238"/>
      <c r="S42" s="210"/>
      <c r="T42" s="201"/>
      <c r="U42" s="238"/>
      <c r="V42" s="210"/>
      <c r="W42" s="201"/>
      <c r="X42" s="238"/>
      <c r="Y42" s="210"/>
      <c r="Z42" s="201"/>
      <c r="AA42" s="194"/>
      <c r="AB42" s="194"/>
      <c r="AC42" s="238"/>
      <c r="AD42" s="210"/>
      <c r="AE42" s="201"/>
      <c r="AF42" s="194"/>
      <c r="AG42" s="194"/>
      <c r="AH42" s="238"/>
      <c r="AI42" s="210"/>
      <c r="AJ42" s="201"/>
      <c r="AK42" s="194"/>
      <c r="AL42" s="194"/>
      <c r="AM42" s="238"/>
      <c r="AN42" s="210"/>
      <c r="AO42" s="201"/>
      <c r="AP42" s="194"/>
      <c r="AQ42" s="194"/>
      <c r="AR42" s="238"/>
      <c r="AS42" s="210"/>
      <c r="AT42" s="201"/>
      <c r="AU42" s="194"/>
      <c r="AV42" s="194"/>
      <c r="AW42" s="238"/>
      <c r="AX42" s="210"/>
      <c r="AY42" s="201"/>
      <c r="AZ42" s="238"/>
      <c r="BA42" s="210"/>
      <c r="BB42" s="194"/>
    </row>
    <row r="43" spans="1:54" s="195" customFormat="1" ht="46.9" hidden="1" customHeight="1" x14ac:dyDescent="0.25">
      <c r="A43" s="332"/>
      <c r="B43" s="302" t="s">
        <v>285</v>
      </c>
      <c r="C43" s="333"/>
      <c r="D43" s="191" t="s">
        <v>2</v>
      </c>
      <c r="E43" s="233"/>
      <c r="F43" s="194"/>
      <c r="G43" s="194"/>
      <c r="H43" s="201"/>
      <c r="I43" s="238"/>
      <c r="J43" s="210"/>
      <c r="K43" s="201"/>
      <c r="L43" s="238"/>
      <c r="M43" s="210"/>
      <c r="N43" s="201"/>
      <c r="O43" s="238"/>
      <c r="P43" s="210"/>
      <c r="Q43" s="201"/>
      <c r="R43" s="238"/>
      <c r="S43" s="210"/>
      <c r="T43" s="201"/>
      <c r="U43" s="238"/>
      <c r="V43" s="210"/>
      <c r="W43" s="201"/>
      <c r="X43" s="238"/>
      <c r="Y43" s="210"/>
      <c r="Z43" s="201"/>
      <c r="AA43" s="194"/>
      <c r="AB43" s="194"/>
      <c r="AC43" s="238"/>
      <c r="AD43" s="210"/>
      <c r="AE43" s="201"/>
      <c r="AF43" s="194"/>
      <c r="AG43" s="194"/>
      <c r="AH43" s="238"/>
      <c r="AI43" s="210"/>
      <c r="AJ43" s="201"/>
      <c r="AK43" s="194"/>
      <c r="AL43" s="194"/>
      <c r="AM43" s="238"/>
      <c r="AN43" s="210"/>
      <c r="AO43" s="201"/>
      <c r="AP43" s="194"/>
      <c r="AQ43" s="194"/>
      <c r="AR43" s="238"/>
      <c r="AS43" s="210"/>
      <c r="AT43" s="201"/>
      <c r="AU43" s="194"/>
      <c r="AV43" s="194"/>
      <c r="AW43" s="238"/>
      <c r="AX43" s="210"/>
      <c r="AY43" s="201"/>
      <c r="AZ43" s="238"/>
      <c r="BA43" s="210"/>
      <c r="BB43" s="194"/>
    </row>
    <row r="44" spans="1:54" s="195" customFormat="1" hidden="1" x14ac:dyDescent="0.25">
      <c r="A44" s="332"/>
      <c r="B44" s="303"/>
      <c r="C44" s="333"/>
      <c r="D44" s="191" t="s">
        <v>43</v>
      </c>
      <c r="E44" s="233"/>
      <c r="F44" s="194"/>
      <c r="G44" s="194"/>
      <c r="H44" s="201"/>
      <c r="I44" s="238"/>
      <c r="J44" s="210"/>
      <c r="K44" s="201"/>
      <c r="L44" s="238"/>
      <c r="M44" s="210"/>
      <c r="N44" s="201"/>
      <c r="O44" s="238"/>
      <c r="P44" s="210"/>
      <c r="Q44" s="201"/>
      <c r="R44" s="238"/>
      <c r="S44" s="210"/>
      <c r="T44" s="201"/>
      <c r="U44" s="238"/>
      <c r="V44" s="210"/>
      <c r="W44" s="201"/>
      <c r="X44" s="238"/>
      <c r="Y44" s="210"/>
      <c r="Z44" s="201"/>
      <c r="AA44" s="194"/>
      <c r="AB44" s="194"/>
      <c r="AC44" s="238"/>
      <c r="AD44" s="210"/>
      <c r="AE44" s="201"/>
      <c r="AF44" s="194"/>
      <c r="AG44" s="194"/>
      <c r="AH44" s="238"/>
      <c r="AI44" s="210"/>
      <c r="AJ44" s="201"/>
      <c r="AK44" s="194"/>
      <c r="AL44" s="194"/>
      <c r="AM44" s="238"/>
      <c r="AN44" s="210"/>
      <c r="AO44" s="201"/>
      <c r="AP44" s="194"/>
      <c r="AQ44" s="194"/>
      <c r="AR44" s="238"/>
      <c r="AS44" s="210"/>
      <c r="AT44" s="201"/>
      <c r="AU44" s="194"/>
      <c r="AV44" s="194"/>
      <c r="AW44" s="238"/>
      <c r="AX44" s="210"/>
      <c r="AY44" s="201"/>
      <c r="AZ44" s="238"/>
      <c r="BA44" s="210"/>
      <c r="BB44" s="194"/>
    </row>
    <row r="45" spans="1:54" s="195" customFormat="1" ht="30" hidden="1" x14ac:dyDescent="0.25">
      <c r="A45" s="332"/>
      <c r="B45" s="302" t="s">
        <v>286</v>
      </c>
      <c r="C45" s="333"/>
      <c r="D45" s="191" t="s">
        <v>340</v>
      </c>
      <c r="E45" s="233"/>
      <c r="F45" s="194"/>
      <c r="G45" s="194"/>
      <c r="H45" s="201"/>
      <c r="I45" s="238"/>
      <c r="J45" s="210"/>
      <c r="K45" s="201"/>
      <c r="L45" s="238"/>
      <c r="M45" s="210"/>
      <c r="N45" s="201"/>
      <c r="O45" s="238"/>
      <c r="P45" s="210"/>
      <c r="Q45" s="201"/>
      <c r="R45" s="238"/>
      <c r="S45" s="210"/>
      <c r="T45" s="201"/>
      <c r="U45" s="238"/>
      <c r="V45" s="210"/>
      <c r="W45" s="201"/>
      <c r="X45" s="238"/>
      <c r="Y45" s="210"/>
      <c r="Z45" s="201"/>
      <c r="AA45" s="194"/>
      <c r="AB45" s="194"/>
      <c r="AC45" s="238"/>
      <c r="AD45" s="210"/>
      <c r="AE45" s="201"/>
      <c r="AF45" s="194"/>
      <c r="AG45" s="194"/>
      <c r="AH45" s="238"/>
      <c r="AI45" s="210"/>
      <c r="AJ45" s="201"/>
      <c r="AK45" s="194"/>
      <c r="AL45" s="194"/>
      <c r="AM45" s="238"/>
      <c r="AN45" s="210"/>
      <c r="AO45" s="201"/>
      <c r="AP45" s="194"/>
      <c r="AQ45" s="194"/>
      <c r="AR45" s="238"/>
      <c r="AS45" s="210"/>
      <c r="AT45" s="201"/>
      <c r="AU45" s="194"/>
      <c r="AV45" s="194"/>
      <c r="AW45" s="238"/>
      <c r="AX45" s="210"/>
      <c r="AY45" s="201"/>
      <c r="AZ45" s="238"/>
      <c r="BA45" s="210"/>
      <c r="BB45" s="194"/>
    </row>
    <row r="46" spans="1:54" s="195" customFormat="1" hidden="1" x14ac:dyDescent="0.25">
      <c r="A46" s="332"/>
      <c r="B46" s="303"/>
      <c r="C46" s="333"/>
      <c r="D46" s="191" t="s">
        <v>43</v>
      </c>
      <c r="E46" s="233"/>
      <c r="F46" s="194"/>
      <c r="G46" s="194"/>
      <c r="H46" s="201"/>
      <c r="I46" s="238"/>
      <c r="J46" s="210"/>
      <c r="K46" s="201"/>
      <c r="L46" s="238"/>
      <c r="M46" s="210"/>
      <c r="N46" s="201"/>
      <c r="O46" s="238"/>
      <c r="P46" s="210"/>
      <c r="Q46" s="201"/>
      <c r="R46" s="238"/>
      <c r="S46" s="210"/>
      <c r="T46" s="201"/>
      <c r="U46" s="238"/>
      <c r="V46" s="210"/>
      <c r="W46" s="201"/>
      <c r="X46" s="238"/>
      <c r="Y46" s="210"/>
      <c r="Z46" s="201"/>
      <c r="AA46" s="194"/>
      <c r="AB46" s="194"/>
      <c r="AC46" s="238"/>
      <c r="AD46" s="210"/>
      <c r="AE46" s="201"/>
      <c r="AF46" s="194"/>
      <c r="AG46" s="194"/>
      <c r="AH46" s="238"/>
      <c r="AI46" s="210"/>
      <c r="AJ46" s="201"/>
      <c r="AK46" s="194"/>
      <c r="AL46" s="194"/>
      <c r="AM46" s="238"/>
      <c r="AN46" s="210"/>
      <c r="AO46" s="201"/>
      <c r="AP46" s="194"/>
      <c r="AQ46" s="194"/>
      <c r="AR46" s="238"/>
      <c r="AS46" s="210"/>
      <c r="AT46" s="201"/>
      <c r="AU46" s="194"/>
      <c r="AV46" s="194"/>
      <c r="AW46" s="238"/>
      <c r="AX46" s="210"/>
      <c r="AY46" s="201"/>
      <c r="AZ46" s="238"/>
      <c r="BA46" s="210"/>
      <c r="BB46" s="194"/>
    </row>
    <row r="47" spans="1:54" s="195" customFormat="1" ht="30" hidden="1" x14ac:dyDescent="0.25">
      <c r="A47" s="332"/>
      <c r="B47" s="302" t="s">
        <v>287</v>
      </c>
      <c r="C47" s="333"/>
      <c r="D47" s="191" t="s">
        <v>2</v>
      </c>
      <c r="E47" s="233"/>
      <c r="F47" s="194"/>
      <c r="G47" s="194"/>
      <c r="H47" s="201"/>
      <c r="I47" s="238"/>
      <c r="J47" s="210"/>
      <c r="K47" s="201"/>
      <c r="L47" s="238"/>
      <c r="M47" s="210"/>
      <c r="N47" s="201"/>
      <c r="O47" s="238"/>
      <c r="P47" s="210"/>
      <c r="Q47" s="201"/>
      <c r="R47" s="238"/>
      <c r="S47" s="210"/>
      <c r="T47" s="201"/>
      <c r="U47" s="238"/>
      <c r="V47" s="210"/>
      <c r="W47" s="201"/>
      <c r="X47" s="238"/>
      <c r="Y47" s="210"/>
      <c r="Z47" s="201"/>
      <c r="AA47" s="194"/>
      <c r="AB47" s="194"/>
      <c r="AC47" s="238"/>
      <c r="AD47" s="210"/>
      <c r="AE47" s="201"/>
      <c r="AF47" s="194"/>
      <c r="AG47" s="194"/>
      <c r="AH47" s="238"/>
      <c r="AI47" s="210"/>
      <c r="AJ47" s="201"/>
      <c r="AK47" s="194"/>
      <c r="AL47" s="194"/>
      <c r="AM47" s="238"/>
      <c r="AN47" s="210"/>
      <c r="AO47" s="201"/>
      <c r="AP47" s="194"/>
      <c r="AQ47" s="194"/>
      <c r="AR47" s="238"/>
      <c r="AS47" s="210"/>
      <c r="AT47" s="201"/>
      <c r="AU47" s="194"/>
      <c r="AV47" s="194"/>
      <c r="AW47" s="238"/>
      <c r="AX47" s="210"/>
      <c r="AY47" s="201"/>
      <c r="AZ47" s="238"/>
      <c r="BA47" s="210"/>
      <c r="BB47" s="194"/>
    </row>
    <row r="48" spans="1:54" s="195" customFormat="1" hidden="1" x14ac:dyDescent="0.25">
      <c r="A48" s="332"/>
      <c r="B48" s="303"/>
      <c r="C48" s="333"/>
      <c r="D48" s="191" t="s">
        <v>43</v>
      </c>
      <c r="E48" s="233"/>
      <c r="F48" s="194"/>
      <c r="G48" s="194"/>
      <c r="H48" s="201"/>
      <c r="I48" s="238"/>
      <c r="J48" s="210"/>
      <c r="K48" s="201"/>
      <c r="L48" s="238"/>
      <c r="M48" s="210"/>
      <c r="N48" s="201"/>
      <c r="O48" s="238"/>
      <c r="P48" s="210"/>
      <c r="Q48" s="201"/>
      <c r="R48" s="238"/>
      <c r="S48" s="210"/>
      <c r="T48" s="201"/>
      <c r="U48" s="238"/>
      <c r="V48" s="210"/>
      <c r="W48" s="201"/>
      <c r="X48" s="238"/>
      <c r="Y48" s="210"/>
      <c r="Z48" s="201"/>
      <c r="AA48" s="194"/>
      <c r="AB48" s="194"/>
      <c r="AC48" s="238"/>
      <c r="AD48" s="210"/>
      <c r="AE48" s="201"/>
      <c r="AF48" s="194"/>
      <c r="AG48" s="194"/>
      <c r="AH48" s="238"/>
      <c r="AI48" s="210"/>
      <c r="AJ48" s="201"/>
      <c r="AK48" s="194"/>
      <c r="AL48" s="194"/>
      <c r="AM48" s="238"/>
      <c r="AN48" s="210"/>
      <c r="AO48" s="201"/>
      <c r="AP48" s="194"/>
      <c r="AQ48" s="194"/>
      <c r="AR48" s="238"/>
      <c r="AS48" s="210"/>
      <c r="AT48" s="201"/>
      <c r="AU48" s="194"/>
      <c r="AV48" s="194"/>
      <c r="AW48" s="238"/>
      <c r="AX48" s="210"/>
      <c r="AY48" s="201"/>
      <c r="AZ48" s="238"/>
      <c r="BA48" s="210"/>
      <c r="BB48" s="194"/>
    </row>
    <row r="49" spans="1:54" s="195" customFormat="1" ht="30" hidden="1" x14ac:dyDescent="0.25">
      <c r="A49" s="332"/>
      <c r="B49" s="302" t="s">
        <v>288</v>
      </c>
      <c r="C49" s="333"/>
      <c r="D49" s="191" t="s">
        <v>340</v>
      </c>
      <c r="E49" s="233"/>
      <c r="F49" s="194"/>
      <c r="G49" s="194"/>
      <c r="H49" s="201"/>
      <c r="I49" s="238"/>
      <c r="J49" s="210"/>
      <c r="K49" s="201"/>
      <c r="L49" s="238"/>
      <c r="M49" s="210"/>
      <c r="N49" s="201"/>
      <c r="O49" s="238"/>
      <c r="P49" s="210"/>
      <c r="Q49" s="201"/>
      <c r="R49" s="238"/>
      <c r="S49" s="210"/>
      <c r="T49" s="201"/>
      <c r="U49" s="238"/>
      <c r="V49" s="210"/>
      <c r="W49" s="201"/>
      <c r="X49" s="238"/>
      <c r="Y49" s="210"/>
      <c r="Z49" s="201"/>
      <c r="AA49" s="194"/>
      <c r="AB49" s="194"/>
      <c r="AC49" s="238"/>
      <c r="AD49" s="210"/>
      <c r="AE49" s="201"/>
      <c r="AF49" s="194"/>
      <c r="AG49" s="194"/>
      <c r="AH49" s="238"/>
      <c r="AI49" s="210"/>
      <c r="AJ49" s="201"/>
      <c r="AK49" s="194"/>
      <c r="AL49" s="194"/>
      <c r="AM49" s="238"/>
      <c r="AN49" s="210"/>
      <c r="AO49" s="201"/>
      <c r="AP49" s="194"/>
      <c r="AQ49" s="194"/>
      <c r="AR49" s="238"/>
      <c r="AS49" s="210"/>
      <c r="AT49" s="201"/>
      <c r="AU49" s="194"/>
      <c r="AV49" s="194"/>
      <c r="AW49" s="238"/>
      <c r="AX49" s="210"/>
      <c r="AY49" s="201"/>
      <c r="AZ49" s="238"/>
      <c r="BA49" s="210"/>
      <c r="BB49" s="194"/>
    </row>
    <row r="50" spans="1:54" s="195" customFormat="1" hidden="1" x14ac:dyDescent="0.25">
      <c r="A50" s="332"/>
      <c r="B50" s="303"/>
      <c r="C50" s="333"/>
      <c r="D50" s="191" t="s">
        <v>43</v>
      </c>
      <c r="E50" s="233"/>
      <c r="F50" s="194"/>
      <c r="G50" s="194"/>
      <c r="H50" s="201"/>
      <c r="I50" s="238"/>
      <c r="J50" s="210"/>
      <c r="K50" s="201"/>
      <c r="L50" s="238"/>
      <c r="M50" s="210"/>
      <c r="N50" s="201"/>
      <c r="O50" s="238"/>
      <c r="P50" s="210"/>
      <c r="Q50" s="201"/>
      <c r="R50" s="238"/>
      <c r="S50" s="210"/>
      <c r="T50" s="201"/>
      <c r="U50" s="238"/>
      <c r="V50" s="210"/>
      <c r="W50" s="201"/>
      <c r="X50" s="238"/>
      <c r="Y50" s="210"/>
      <c r="Z50" s="201"/>
      <c r="AA50" s="194"/>
      <c r="AB50" s="194"/>
      <c r="AC50" s="238"/>
      <c r="AD50" s="210"/>
      <c r="AE50" s="201"/>
      <c r="AF50" s="194"/>
      <c r="AG50" s="194"/>
      <c r="AH50" s="238"/>
      <c r="AI50" s="210"/>
      <c r="AJ50" s="201"/>
      <c r="AK50" s="194"/>
      <c r="AL50" s="194"/>
      <c r="AM50" s="238"/>
      <c r="AN50" s="210"/>
      <c r="AO50" s="201"/>
      <c r="AP50" s="194"/>
      <c r="AQ50" s="194"/>
      <c r="AR50" s="238"/>
      <c r="AS50" s="210"/>
      <c r="AT50" s="201"/>
      <c r="AU50" s="194"/>
      <c r="AV50" s="194"/>
      <c r="AW50" s="238"/>
      <c r="AX50" s="210"/>
      <c r="AY50" s="201"/>
      <c r="AZ50" s="238"/>
      <c r="BA50" s="210"/>
      <c r="BB50" s="194"/>
    </row>
    <row r="51" spans="1:54" s="195" customFormat="1" ht="30" hidden="1" x14ac:dyDescent="0.25">
      <c r="A51" s="332"/>
      <c r="B51" s="331" t="s">
        <v>289</v>
      </c>
      <c r="C51" s="333"/>
      <c r="D51" s="191" t="s">
        <v>340</v>
      </c>
      <c r="E51" s="233"/>
      <c r="F51" s="194"/>
      <c r="G51" s="194"/>
      <c r="H51" s="201"/>
      <c r="I51" s="238"/>
      <c r="J51" s="210"/>
      <c r="K51" s="201"/>
      <c r="L51" s="238"/>
      <c r="M51" s="210"/>
      <c r="N51" s="201"/>
      <c r="O51" s="238"/>
      <c r="P51" s="210"/>
      <c r="Q51" s="201"/>
      <c r="R51" s="238"/>
      <c r="S51" s="210"/>
      <c r="T51" s="201"/>
      <c r="U51" s="238"/>
      <c r="V51" s="210"/>
      <c r="W51" s="201"/>
      <c r="X51" s="238"/>
      <c r="Y51" s="210"/>
      <c r="Z51" s="201"/>
      <c r="AA51" s="194"/>
      <c r="AB51" s="194"/>
      <c r="AC51" s="238"/>
      <c r="AD51" s="210"/>
      <c r="AE51" s="201"/>
      <c r="AF51" s="194"/>
      <c r="AG51" s="194"/>
      <c r="AH51" s="238"/>
      <c r="AI51" s="210"/>
      <c r="AJ51" s="201"/>
      <c r="AK51" s="194"/>
      <c r="AL51" s="194"/>
      <c r="AM51" s="238"/>
      <c r="AN51" s="210"/>
      <c r="AO51" s="201"/>
      <c r="AP51" s="194"/>
      <c r="AQ51" s="194"/>
      <c r="AR51" s="238"/>
      <c r="AS51" s="210"/>
      <c r="AT51" s="201"/>
      <c r="AU51" s="194"/>
      <c r="AV51" s="194"/>
      <c r="AW51" s="238"/>
      <c r="AX51" s="210"/>
      <c r="AY51" s="201"/>
      <c r="AZ51" s="238"/>
      <c r="BA51" s="210"/>
      <c r="BB51" s="194"/>
    </row>
    <row r="52" spans="1:54" s="195" customFormat="1" hidden="1" x14ac:dyDescent="0.25">
      <c r="A52" s="325"/>
      <c r="B52" s="303"/>
      <c r="C52" s="334"/>
      <c r="D52" s="191" t="s">
        <v>43</v>
      </c>
      <c r="E52" s="233"/>
      <c r="F52" s="194"/>
      <c r="G52" s="194"/>
      <c r="H52" s="201"/>
      <c r="I52" s="238"/>
      <c r="J52" s="210"/>
      <c r="K52" s="201"/>
      <c r="L52" s="238"/>
      <c r="M52" s="210"/>
      <c r="N52" s="201"/>
      <c r="O52" s="238"/>
      <c r="P52" s="210"/>
      <c r="Q52" s="201"/>
      <c r="R52" s="238"/>
      <c r="S52" s="210"/>
      <c r="T52" s="201"/>
      <c r="U52" s="238"/>
      <c r="V52" s="210"/>
      <c r="W52" s="201"/>
      <c r="X52" s="238"/>
      <c r="Y52" s="210"/>
      <c r="Z52" s="201"/>
      <c r="AA52" s="194"/>
      <c r="AB52" s="194"/>
      <c r="AC52" s="238"/>
      <c r="AD52" s="210"/>
      <c r="AE52" s="201"/>
      <c r="AF52" s="194"/>
      <c r="AG52" s="194"/>
      <c r="AH52" s="238"/>
      <c r="AI52" s="210"/>
      <c r="AJ52" s="201"/>
      <c r="AK52" s="194"/>
      <c r="AL52" s="194"/>
      <c r="AM52" s="238"/>
      <c r="AN52" s="210"/>
      <c r="AO52" s="201"/>
      <c r="AP52" s="194"/>
      <c r="AQ52" s="194"/>
      <c r="AR52" s="238"/>
      <c r="AS52" s="210"/>
      <c r="AT52" s="201"/>
      <c r="AU52" s="194"/>
      <c r="AV52" s="194"/>
      <c r="AW52" s="238"/>
      <c r="AX52" s="210"/>
      <c r="AY52" s="201"/>
      <c r="AZ52" s="238"/>
      <c r="BA52" s="210"/>
      <c r="BB52" s="194"/>
    </row>
    <row r="53" spans="1:54" s="195" customFormat="1" ht="24" customHeight="1" x14ac:dyDescent="0.25">
      <c r="A53" s="328" t="s">
        <v>290</v>
      </c>
      <c r="B53" s="302" t="s">
        <v>291</v>
      </c>
      <c r="C53" s="302" t="s">
        <v>339</v>
      </c>
      <c r="D53" s="191" t="s">
        <v>297</v>
      </c>
      <c r="E53" s="233">
        <f t="shared" ref="E53:F56" si="144">SUM(H53+K53+N53+Q53+T53+W53+Z53+AE53+AJ53+AO53+AT53+AY53)</f>
        <v>200</v>
      </c>
      <c r="F53" s="192">
        <f t="shared" si="144"/>
        <v>200</v>
      </c>
      <c r="G53" s="194"/>
      <c r="H53" s="201"/>
      <c r="I53" s="238"/>
      <c r="J53" s="210"/>
      <c r="K53" s="201"/>
      <c r="L53" s="238"/>
      <c r="M53" s="210"/>
      <c r="N53" s="201">
        <f>N54</f>
        <v>200</v>
      </c>
      <c r="O53" s="201">
        <f>O54</f>
        <v>200</v>
      </c>
      <c r="P53" s="210">
        <f>O53/N53*100</f>
        <v>100</v>
      </c>
      <c r="Q53" s="201"/>
      <c r="R53" s="238"/>
      <c r="S53" s="210"/>
      <c r="T53" s="201"/>
      <c r="U53" s="238"/>
      <c r="V53" s="210"/>
      <c r="W53" s="201">
        <v>0</v>
      </c>
      <c r="X53" s="238"/>
      <c r="Y53" s="210"/>
      <c r="Z53" s="201"/>
      <c r="AA53" s="194"/>
      <c r="AB53" s="194"/>
      <c r="AC53" s="238"/>
      <c r="AD53" s="210"/>
      <c r="AE53" s="201"/>
      <c r="AF53" s="194"/>
      <c r="AG53" s="194"/>
      <c r="AH53" s="238"/>
      <c r="AI53" s="210"/>
      <c r="AJ53" s="201"/>
      <c r="AK53" s="194"/>
      <c r="AL53" s="194"/>
      <c r="AM53" s="238"/>
      <c r="AN53" s="210"/>
      <c r="AO53" s="201"/>
      <c r="AP53" s="194"/>
      <c r="AQ53" s="194"/>
      <c r="AR53" s="238"/>
      <c r="AS53" s="210"/>
      <c r="AT53" s="201"/>
      <c r="AU53" s="194"/>
      <c r="AV53" s="194"/>
      <c r="AW53" s="238"/>
      <c r="AX53" s="210"/>
      <c r="AY53" s="201"/>
      <c r="AZ53" s="238"/>
      <c r="BA53" s="210"/>
      <c r="BB53" s="194"/>
    </row>
    <row r="54" spans="1:54" s="195" customFormat="1" ht="39.6" customHeight="1" x14ac:dyDescent="0.25">
      <c r="A54" s="325"/>
      <c r="B54" s="303"/>
      <c r="C54" s="303"/>
      <c r="D54" s="191" t="s">
        <v>43</v>
      </c>
      <c r="E54" s="233">
        <f t="shared" si="144"/>
        <v>200</v>
      </c>
      <c r="F54" s="192">
        <f t="shared" si="144"/>
        <v>200</v>
      </c>
      <c r="G54" s="194"/>
      <c r="H54" s="201"/>
      <c r="I54" s="238"/>
      <c r="J54" s="210"/>
      <c r="K54" s="201"/>
      <c r="L54" s="238"/>
      <c r="M54" s="210"/>
      <c r="N54" s="201">
        <v>200</v>
      </c>
      <c r="O54" s="238">
        <v>200</v>
      </c>
      <c r="P54" s="262">
        <f>O54/N54*100</f>
        <v>100</v>
      </c>
      <c r="Q54" s="201"/>
      <c r="R54" s="238"/>
      <c r="S54" s="210"/>
      <c r="T54" s="201"/>
      <c r="U54" s="238"/>
      <c r="V54" s="210"/>
      <c r="W54" s="201">
        <v>0</v>
      </c>
      <c r="X54" s="238"/>
      <c r="Y54" s="210"/>
      <c r="Z54" s="201"/>
      <c r="AA54" s="194"/>
      <c r="AB54" s="194"/>
      <c r="AC54" s="238"/>
      <c r="AD54" s="210"/>
      <c r="AE54" s="201"/>
      <c r="AF54" s="194"/>
      <c r="AG54" s="194"/>
      <c r="AH54" s="238"/>
      <c r="AI54" s="210"/>
      <c r="AJ54" s="201"/>
      <c r="AK54" s="194"/>
      <c r="AL54" s="194"/>
      <c r="AM54" s="238"/>
      <c r="AN54" s="210"/>
      <c r="AO54" s="201"/>
      <c r="AP54" s="194"/>
      <c r="AQ54" s="194"/>
      <c r="AR54" s="238"/>
      <c r="AS54" s="210"/>
      <c r="AT54" s="201"/>
      <c r="AU54" s="194"/>
      <c r="AV54" s="194"/>
      <c r="AW54" s="238"/>
      <c r="AX54" s="210"/>
      <c r="AY54" s="201"/>
      <c r="AZ54" s="238"/>
      <c r="BA54" s="210"/>
      <c r="BB54" s="194"/>
    </row>
    <row r="55" spans="1:54" s="195" customFormat="1" ht="15.75" customHeight="1" x14ac:dyDescent="0.25">
      <c r="A55" s="328" t="s">
        <v>292</v>
      </c>
      <c r="B55" s="302" t="s">
        <v>293</v>
      </c>
      <c r="C55" s="302" t="s">
        <v>341</v>
      </c>
      <c r="D55" s="191" t="s">
        <v>297</v>
      </c>
      <c r="E55" s="233">
        <f t="shared" si="144"/>
        <v>100</v>
      </c>
      <c r="F55" s="192">
        <f t="shared" si="144"/>
        <v>0</v>
      </c>
      <c r="G55" s="194"/>
      <c r="H55" s="201"/>
      <c r="I55" s="238"/>
      <c r="J55" s="210"/>
      <c r="K55" s="201"/>
      <c r="L55" s="238"/>
      <c r="M55" s="210"/>
      <c r="N55" s="201"/>
      <c r="O55" s="238"/>
      <c r="P55" s="210"/>
      <c r="Q55" s="201"/>
      <c r="R55" s="238"/>
      <c r="S55" s="210"/>
      <c r="T55" s="201"/>
      <c r="U55" s="238"/>
      <c r="V55" s="210"/>
      <c r="W55" s="201">
        <v>100</v>
      </c>
      <c r="X55" s="238"/>
      <c r="Y55" s="210"/>
      <c r="Z55" s="201"/>
      <c r="AA55" s="194"/>
      <c r="AB55" s="194"/>
      <c r="AC55" s="238"/>
      <c r="AD55" s="210"/>
      <c r="AE55" s="201"/>
      <c r="AF55" s="194"/>
      <c r="AG55" s="194"/>
      <c r="AH55" s="238"/>
      <c r="AI55" s="210"/>
      <c r="AJ55" s="201"/>
      <c r="AK55" s="194"/>
      <c r="AL55" s="194"/>
      <c r="AM55" s="238"/>
      <c r="AN55" s="210"/>
      <c r="AO55" s="201"/>
      <c r="AP55" s="194"/>
      <c r="AQ55" s="194"/>
      <c r="AR55" s="238"/>
      <c r="AS55" s="210"/>
      <c r="AT55" s="201"/>
      <c r="AU55" s="194"/>
      <c r="AV55" s="194"/>
      <c r="AW55" s="238"/>
      <c r="AX55" s="210"/>
      <c r="AY55" s="201"/>
      <c r="AZ55" s="238"/>
      <c r="BA55" s="210"/>
      <c r="BB55" s="194"/>
    </row>
    <row r="56" spans="1:54" s="195" customFormat="1" ht="51.75" customHeight="1" x14ac:dyDescent="0.25">
      <c r="A56" s="325"/>
      <c r="B56" s="303"/>
      <c r="C56" s="303"/>
      <c r="D56" s="191" t="s">
        <v>43</v>
      </c>
      <c r="E56" s="233">
        <f t="shared" si="144"/>
        <v>100</v>
      </c>
      <c r="F56" s="192">
        <f t="shared" si="144"/>
        <v>0</v>
      </c>
      <c r="G56" s="194"/>
      <c r="H56" s="201"/>
      <c r="I56" s="238"/>
      <c r="J56" s="210"/>
      <c r="K56" s="201"/>
      <c r="L56" s="238"/>
      <c r="M56" s="210"/>
      <c r="N56" s="201"/>
      <c r="O56" s="238"/>
      <c r="P56" s="210"/>
      <c r="Q56" s="201"/>
      <c r="R56" s="238"/>
      <c r="S56" s="210"/>
      <c r="T56" s="201"/>
      <c r="U56" s="238"/>
      <c r="V56" s="210"/>
      <c r="W56" s="201">
        <v>100</v>
      </c>
      <c r="X56" s="238"/>
      <c r="Y56" s="210"/>
      <c r="Z56" s="201"/>
      <c r="AA56" s="194"/>
      <c r="AB56" s="194"/>
      <c r="AC56" s="238"/>
      <c r="AD56" s="210"/>
      <c r="AE56" s="201"/>
      <c r="AF56" s="194"/>
      <c r="AG56" s="194"/>
      <c r="AH56" s="238"/>
      <c r="AI56" s="210"/>
      <c r="AJ56" s="201"/>
      <c r="AK56" s="194"/>
      <c r="AL56" s="194"/>
      <c r="AM56" s="238"/>
      <c r="AN56" s="210"/>
      <c r="AO56" s="201"/>
      <c r="AP56" s="194"/>
      <c r="AQ56" s="194"/>
      <c r="AR56" s="238"/>
      <c r="AS56" s="210"/>
      <c r="AT56" s="201"/>
      <c r="AU56" s="194"/>
      <c r="AV56" s="194"/>
      <c r="AW56" s="238"/>
      <c r="AX56" s="210"/>
      <c r="AY56" s="201"/>
      <c r="AZ56" s="238"/>
      <c r="BA56" s="210"/>
      <c r="BB56" s="194"/>
    </row>
    <row r="57" spans="1:54" s="206" customFormat="1" ht="47.25" customHeight="1" x14ac:dyDescent="0.25">
      <c r="A57" s="302" t="s">
        <v>294</v>
      </c>
      <c r="B57" s="302" t="s">
        <v>342</v>
      </c>
      <c r="C57" s="302" t="s">
        <v>343</v>
      </c>
      <c r="D57" s="191" t="s">
        <v>297</v>
      </c>
      <c r="E57" s="233">
        <f t="shared" ref="E57:F72" si="145">SUM(H57+K57+N57+Q57+T57+W57+Z57+AE57+AJ57+AO57+AT57+AY57)</f>
        <v>0</v>
      </c>
      <c r="F57" s="192">
        <f t="shared" si="145"/>
        <v>0</v>
      </c>
      <c r="G57" s="205"/>
      <c r="H57" s="201"/>
      <c r="I57" s="238"/>
      <c r="J57" s="210"/>
      <c r="K57" s="201"/>
      <c r="L57" s="238"/>
      <c r="M57" s="210"/>
      <c r="N57" s="201"/>
      <c r="O57" s="238"/>
      <c r="P57" s="210"/>
      <c r="Q57" s="201"/>
      <c r="R57" s="238"/>
      <c r="S57" s="210"/>
      <c r="T57" s="201"/>
      <c r="U57" s="238"/>
      <c r="V57" s="210"/>
      <c r="W57" s="201"/>
      <c r="X57" s="238"/>
      <c r="Y57" s="210"/>
      <c r="Z57" s="201"/>
      <c r="AA57" s="205"/>
      <c r="AB57" s="205"/>
      <c r="AC57" s="238"/>
      <c r="AD57" s="210"/>
      <c r="AE57" s="201"/>
      <c r="AF57" s="205"/>
      <c r="AG57" s="205"/>
      <c r="AH57" s="238"/>
      <c r="AI57" s="210"/>
      <c r="AJ57" s="201"/>
      <c r="AK57" s="205"/>
      <c r="AL57" s="205"/>
      <c r="AM57" s="238"/>
      <c r="AN57" s="210"/>
      <c r="AO57" s="201"/>
      <c r="AP57" s="205"/>
      <c r="AQ57" s="205"/>
      <c r="AR57" s="238"/>
      <c r="AS57" s="210"/>
      <c r="AT57" s="201"/>
      <c r="AU57" s="205"/>
      <c r="AV57" s="205"/>
      <c r="AW57" s="238"/>
      <c r="AX57" s="210"/>
      <c r="AY57" s="201"/>
      <c r="AZ57" s="238"/>
      <c r="BA57" s="210"/>
      <c r="BB57" s="205"/>
    </row>
    <row r="58" spans="1:54" s="206" customFormat="1" ht="38.25" customHeight="1" x14ac:dyDescent="0.25">
      <c r="A58" s="303"/>
      <c r="B58" s="303"/>
      <c r="C58" s="303"/>
      <c r="D58" s="191" t="s">
        <v>43</v>
      </c>
      <c r="E58" s="233">
        <f t="shared" si="145"/>
        <v>0</v>
      </c>
      <c r="F58" s="192">
        <f t="shared" si="145"/>
        <v>0</v>
      </c>
      <c r="G58" s="205"/>
      <c r="H58" s="201"/>
      <c r="I58" s="238"/>
      <c r="J58" s="210"/>
      <c r="K58" s="201"/>
      <c r="L58" s="238"/>
      <c r="M58" s="210"/>
      <c r="N58" s="201"/>
      <c r="O58" s="238"/>
      <c r="P58" s="210"/>
      <c r="Q58" s="201"/>
      <c r="R58" s="238"/>
      <c r="S58" s="210"/>
      <c r="T58" s="201"/>
      <c r="U58" s="238"/>
      <c r="V58" s="210"/>
      <c r="W58" s="201"/>
      <c r="X58" s="238"/>
      <c r="Y58" s="210"/>
      <c r="Z58" s="201"/>
      <c r="AA58" s="205"/>
      <c r="AB58" s="205"/>
      <c r="AC58" s="238"/>
      <c r="AD58" s="210"/>
      <c r="AE58" s="201"/>
      <c r="AF58" s="205"/>
      <c r="AG58" s="205"/>
      <c r="AH58" s="238"/>
      <c r="AI58" s="210"/>
      <c r="AJ58" s="201"/>
      <c r="AK58" s="205"/>
      <c r="AL58" s="205"/>
      <c r="AM58" s="238"/>
      <c r="AN58" s="210"/>
      <c r="AO58" s="201"/>
      <c r="AP58" s="205"/>
      <c r="AQ58" s="205"/>
      <c r="AR58" s="238"/>
      <c r="AS58" s="210"/>
      <c r="AT58" s="201"/>
      <c r="AU58" s="205"/>
      <c r="AV58" s="205"/>
      <c r="AW58" s="238"/>
      <c r="AX58" s="210"/>
      <c r="AY58" s="201"/>
      <c r="AZ58" s="238"/>
      <c r="BA58" s="210"/>
      <c r="BB58" s="205"/>
    </row>
    <row r="59" spans="1:54" s="195" customFormat="1" ht="15.75" customHeight="1" x14ac:dyDescent="0.25">
      <c r="A59" s="328" t="s">
        <v>295</v>
      </c>
      <c r="B59" s="302" t="s">
        <v>296</v>
      </c>
      <c r="C59" s="302" t="s">
        <v>344</v>
      </c>
      <c r="D59" s="191" t="s">
        <v>297</v>
      </c>
      <c r="E59" s="233">
        <f t="shared" si="145"/>
        <v>10</v>
      </c>
      <c r="F59" s="192">
        <f t="shared" si="145"/>
        <v>0</v>
      </c>
      <c r="G59" s="194"/>
      <c r="H59" s="201"/>
      <c r="I59" s="238"/>
      <c r="J59" s="210"/>
      <c r="K59" s="201"/>
      <c r="L59" s="238"/>
      <c r="M59" s="210"/>
      <c r="N59" s="201"/>
      <c r="O59" s="238"/>
      <c r="P59" s="210"/>
      <c r="Q59" s="201"/>
      <c r="R59" s="238"/>
      <c r="S59" s="210"/>
      <c r="T59" s="201"/>
      <c r="U59" s="238"/>
      <c r="V59" s="210"/>
      <c r="W59" s="201"/>
      <c r="X59" s="238"/>
      <c r="Y59" s="210"/>
      <c r="Z59" s="201"/>
      <c r="AA59" s="194"/>
      <c r="AB59" s="194"/>
      <c r="AC59" s="238"/>
      <c r="AD59" s="210"/>
      <c r="AE59" s="201"/>
      <c r="AF59" s="194"/>
      <c r="AG59" s="194"/>
      <c r="AH59" s="238"/>
      <c r="AI59" s="210"/>
      <c r="AJ59" s="201"/>
      <c r="AK59" s="194"/>
      <c r="AL59" s="194"/>
      <c r="AM59" s="238"/>
      <c r="AN59" s="210"/>
      <c r="AO59" s="201"/>
      <c r="AP59" s="194"/>
      <c r="AQ59" s="194"/>
      <c r="AR59" s="238"/>
      <c r="AS59" s="210"/>
      <c r="AT59" s="201">
        <f>SUM(AT60)</f>
        <v>10</v>
      </c>
      <c r="AU59" s="194"/>
      <c r="AV59" s="194"/>
      <c r="AW59" s="238"/>
      <c r="AX59" s="210"/>
      <c r="AY59" s="201"/>
      <c r="AZ59" s="238"/>
      <c r="BA59" s="210"/>
      <c r="BB59" s="194"/>
    </row>
    <row r="60" spans="1:54" s="195" customFormat="1" ht="96" customHeight="1" x14ac:dyDescent="0.25">
      <c r="A60" s="325"/>
      <c r="B60" s="303"/>
      <c r="C60" s="303"/>
      <c r="D60" s="191" t="s">
        <v>43</v>
      </c>
      <c r="E60" s="233">
        <f t="shared" si="145"/>
        <v>10</v>
      </c>
      <c r="F60" s="192">
        <f t="shared" si="145"/>
        <v>0</v>
      </c>
      <c r="G60" s="194"/>
      <c r="H60" s="201"/>
      <c r="I60" s="238"/>
      <c r="J60" s="210"/>
      <c r="K60" s="201"/>
      <c r="L60" s="238"/>
      <c r="M60" s="210"/>
      <c r="N60" s="201"/>
      <c r="O60" s="238"/>
      <c r="P60" s="210"/>
      <c r="Q60" s="201"/>
      <c r="R60" s="238"/>
      <c r="S60" s="210"/>
      <c r="T60" s="201"/>
      <c r="U60" s="238"/>
      <c r="V60" s="210"/>
      <c r="W60" s="201"/>
      <c r="X60" s="238"/>
      <c r="Y60" s="210"/>
      <c r="Z60" s="201"/>
      <c r="AA60" s="194"/>
      <c r="AB60" s="194"/>
      <c r="AC60" s="238"/>
      <c r="AD60" s="210"/>
      <c r="AE60" s="201"/>
      <c r="AF60" s="194"/>
      <c r="AG60" s="194"/>
      <c r="AH60" s="238"/>
      <c r="AI60" s="210"/>
      <c r="AJ60" s="201"/>
      <c r="AK60" s="194"/>
      <c r="AL60" s="194"/>
      <c r="AM60" s="238"/>
      <c r="AN60" s="210"/>
      <c r="AO60" s="201"/>
      <c r="AP60" s="194"/>
      <c r="AQ60" s="194"/>
      <c r="AR60" s="238"/>
      <c r="AS60" s="210"/>
      <c r="AT60" s="201">
        <f>359.2-349.2</f>
        <v>10</v>
      </c>
      <c r="AU60" s="194"/>
      <c r="AV60" s="194"/>
      <c r="AW60" s="238"/>
      <c r="AX60" s="210"/>
      <c r="AY60" s="201"/>
      <c r="AZ60" s="238"/>
      <c r="BA60" s="210"/>
      <c r="BB60" s="194"/>
    </row>
    <row r="61" spans="1:54" s="195" customFormat="1" ht="15.75" customHeight="1" x14ac:dyDescent="0.25">
      <c r="A61" s="328" t="s">
        <v>345</v>
      </c>
      <c r="B61" s="302" t="s">
        <v>346</v>
      </c>
      <c r="C61" s="302" t="s">
        <v>347</v>
      </c>
      <c r="D61" s="191" t="s">
        <v>297</v>
      </c>
      <c r="E61" s="233">
        <f t="shared" si="145"/>
        <v>0</v>
      </c>
      <c r="F61" s="192">
        <f t="shared" si="145"/>
        <v>0</v>
      </c>
      <c r="G61" s="194"/>
      <c r="H61" s="201"/>
      <c r="I61" s="238"/>
      <c r="J61" s="210"/>
      <c r="K61" s="201"/>
      <c r="L61" s="238"/>
      <c r="M61" s="210"/>
      <c r="N61" s="201"/>
      <c r="O61" s="238"/>
      <c r="P61" s="210"/>
      <c r="Q61" s="201"/>
      <c r="R61" s="238"/>
      <c r="S61" s="210"/>
      <c r="T61" s="201"/>
      <c r="U61" s="238"/>
      <c r="V61" s="210"/>
      <c r="W61" s="201"/>
      <c r="X61" s="238"/>
      <c r="Y61" s="210"/>
      <c r="Z61" s="201"/>
      <c r="AA61" s="194"/>
      <c r="AB61" s="194"/>
      <c r="AC61" s="238"/>
      <c r="AD61" s="210"/>
      <c r="AE61" s="201"/>
      <c r="AF61" s="194"/>
      <c r="AG61" s="194"/>
      <c r="AH61" s="238"/>
      <c r="AI61" s="210"/>
      <c r="AJ61" s="201"/>
      <c r="AK61" s="194"/>
      <c r="AL61" s="194"/>
      <c r="AM61" s="238"/>
      <c r="AN61" s="210"/>
      <c r="AO61" s="201"/>
      <c r="AP61" s="194"/>
      <c r="AQ61" s="194"/>
      <c r="AR61" s="238"/>
      <c r="AS61" s="210"/>
      <c r="AT61" s="201"/>
      <c r="AU61" s="194"/>
      <c r="AV61" s="194"/>
      <c r="AW61" s="238"/>
      <c r="AX61" s="210"/>
      <c r="AY61" s="201"/>
      <c r="AZ61" s="238"/>
      <c r="BA61" s="210"/>
      <c r="BB61" s="194"/>
    </row>
    <row r="62" spans="1:54" s="195" customFormat="1" ht="54" customHeight="1" x14ac:dyDescent="0.25">
      <c r="A62" s="325"/>
      <c r="B62" s="303"/>
      <c r="C62" s="303"/>
      <c r="D62" s="191" t="s">
        <v>43</v>
      </c>
      <c r="E62" s="233">
        <f t="shared" si="145"/>
        <v>0</v>
      </c>
      <c r="F62" s="192">
        <f t="shared" si="145"/>
        <v>0</v>
      </c>
      <c r="G62" s="194"/>
      <c r="H62" s="201"/>
      <c r="I62" s="238"/>
      <c r="J62" s="210"/>
      <c r="K62" s="201"/>
      <c r="L62" s="238"/>
      <c r="M62" s="210"/>
      <c r="N62" s="201"/>
      <c r="O62" s="238"/>
      <c r="P62" s="210"/>
      <c r="Q62" s="201"/>
      <c r="R62" s="238"/>
      <c r="S62" s="210"/>
      <c r="T62" s="201"/>
      <c r="U62" s="238"/>
      <c r="V62" s="210"/>
      <c r="W62" s="201"/>
      <c r="X62" s="238"/>
      <c r="Y62" s="210"/>
      <c r="Z62" s="201"/>
      <c r="AA62" s="194"/>
      <c r="AB62" s="194"/>
      <c r="AC62" s="238"/>
      <c r="AD62" s="210"/>
      <c r="AE62" s="201"/>
      <c r="AF62" s="194"/>
      <c r="AG62" s="194"/>
      <c r="AH62" s="238"/>
      <c r="AI62" s="210"/>
      <c r="AJ62" s="201"/>
      <c r="AK62" s="194"/>
      <c r="AL62" s="194"/>
      <c r="AM62" s="238"/>
      <c r="AN62" s="210"/>
      <c r="AO62" s="201"/>
      <c r="AP62" s="194"/>
      <c r="AQ62" s="194"/>
      <c r="AR62" s="238"/>
      <c r="AS62" s="210"/>
      <c r="AT62" s="201"/>
      <c r="AU62" s="194"/>
      <c r="AV62" s="194"/>
      <c r="AW62" s="238"/>
      <c r="AX62" s="210"/>
      <c r="AY62" s="201"/>
      <c r="AZ62" s="238"/>
      <c r="BA62" s="210"/>
      <c r="BB62" s="194"/>
    </row>
    <row r="63" spans="1:54" s="195" customFormat="1" ht="44.25" customHeight="1" x14ac:dyDescent="0.25">
      <c r="A63" s="328" t="s">
        <v>348</v>
      </c>
      <c r="B63" s="302" t="s">
        <v>349</v>
      </c>
      <c r="C63" s="302" t="s">
        <v>347</v>
      </c>
      <c r="D63" s="191" t="s">
        <v>297</v>
      </c>
      <c r="E63" s="233">
        <f t="shared" si="145"/>
        <v>0</v>
      </c>
      <c r="F63" s="192">
        <f t="shared" si="145"/>
        <v>0</v>
      </c>
      <c r="G63" s="194"/>
      <c r="H63" s="201"/>
      <c r="I63" s="238"/>
      <c r="J63" s="210"/>
      <c r="K63" s="201"/>
      <c r="L63" s="238"/>
      <c r="M63" s="210"/>
      <c r="N63" s="201"/>
      <c r="O63" s="238"/>
      <c r="P63" s="210"/>
      <c r="Q63" s="201"/>
      <c r="R63" s="238"/>
      <c r="S63" s="210"/>
      <c r="T63" s="201"/>
      <c r="U63" s="238"/>
      <c r="V63" s="210"/>
      <c r="W63" s="201"/>
      <c r="X63" s="238"/>
      <c r="Y63" s="210"/>
      <c r="Z63" s="201"/>
      <c r="AA63" s="194"/>
      <c r="AB63" s="194"/>
      <c r="AC63" s="238"/>
      <c r="AD63" s="210"/>
      <c r="AE63" s="201"/>
      <c r="AF63" s="194"/>
      <c r="AG63" s="194"/>
      <c r="AH63" s="238"/>
      <c r="AI63" s="210"/>
      <c r="AJ63" s="201"/>
      <c r="AK63" s="194"/>
      <c r="AL63" s="194"/>
      <c r="AM63" s="238"/>
      <c r="AN63" s="210"/>
      <c r="AO63" s="201"/>
      <c r="AP63" s="194"/>
      <c r="AQ63" s="194"/>
      <c r="AR63" s="238"/>
      <c r="AS63" s="210"/>
      <c r="AT63" s="201"/>
      <c r="AU63" s="194"/>
      <c r="AV63" s="194"/>
      <c r="AW63" s="238"/>
      <c r="AX63" s="210"/>
      <c r="AY63" s="201"/>
      <c r="AZ63" s="238"/>
      <c r="BA63" s="210"/>
      <c r="BB63" s="194"/>
    </row>
    <row r="64" spans="1:54" s="195" customFormat="1" ht="33" customHeight="1" x14ac:dyDescent="0.25">
      <c r="A64" s="325"/>
      <c r="B64" s="303"/>
      <c r="C64" s="303"/>
      <c r="D64" s="191" t="s">
        <v>43</v>
      </c>
      <c r="E64" s="233">
        <f t="shared" si="145"/>
        <v>0</v>
      </c>
      <c r="F64" s="192">
        <f t="shared" si="145"/>
        <v>0</v>
      </c>
      <c r="G64" s="194"/>
      <c r="H64" s="201"/>
      <c r="I64" s="238"/>
      <c r="J64" s="210"/>
      <c r="K64" s="201"/>
      <c r="L64" s="238"/>
      <c r="M64" s="210"/>
      <c r="N64" s="201"/>
      <c r="O64" s="238"/>
      <c r="P64" s="210"/>
      <c r="Q64" s="201"/>
      <c r="R64" s="238"/>
      <c r="S64" s="210"/>
      <c r="T64" s="201"/>
      <c r="U64" s="238"/>
      <c r="V64" s="210"/>
      <c r="W64" s="201"/>
      <c r="X64" s="238"/>
      <c r="Y64" s="210"/>
      <c r="Z64" s="201"/>
      <c r="AA64" s="194"/>
      <c r="AB64" s="194"/>
      <c r="AC64" s="238"/>
      <c r="AD64" s="210"/>
      <c r="AE64" s="201"/>
      <c r="AF64" s="194"/>
      <c r="AG64" s="194"/>
      <c r="AH64" s="238"/>
      <c r="AI64" s="210"/>
      <c r="AJ64" s="201"/>
      <c r="AK64" s="194"/>
      <c r="AL64" s="194"/>
      <c r="AM64" s="238"/>
      <c r="AN64" s="210"/>
      <c r="AO64" s="201"/>
      <c r="AP64" s="194"/>
      <c r="AQ64" s="194"/>
      <c r="AR64" s="238"/>
      <c r="AS64" s="210"/>
      <c r="AT64" s="201"/>
      <c r="AU64" s="194"/>
      <c r="AV64" s="194"/>
      <c r="AW64" s="238"/>
      <c r="AX64" s="210"/>
      <c r="AY64" s="201"/>
      <c r="AZ64" s="238"/>
      <c r="BA64" s="210"/>
      <c r="BB64" s="194"/>
    </row>
    <row r="65" spans="1:54" s="195" customFormat="1" ht="65.25" customHeight="1" x14ac:dyDescent="0.25">
      <c r="A65" s="328" t="s">
        <v>299</v>
      </c>
      <c r="B65" s="302" t="s">
        <v>298</v>
      </c>
      <c r="C65" s="302" t="s">
        <v>343</v>
      </c>
      <c r="D65" s="191" t="s">
        <v>297</v>
      </c>
      <c r="E65" s="233">
        <f t="shared" si="145"/>
        <v>1104.4000000000001</v>
      </c>
      <c r="F65" s="192">
        <f t="shared" si="145"/>
        <v>0</v>
      </c>
      <c r="G65" s="194"/>
      <c r="H65" s="201"/>
      <c r="I65" s="238"/>
      <c r="J65" s="210"/>
      <c r="K65" s="201"/>
      <c r="L65" s="238"/>
      <c r="M65" s="210"/>
      <c r="N65" s="201"/>
      <c r="O65" s="238"/>
      <c r="P65" s="210"/>
      <c r="Q65" s="201"/>
      <c r="R65" s="238"/>
      <c r="S65" s="210"/>
      <c r="T65" s="201"/>
      <c r="U65" s="238"/>
      <c r="V65" s="210"/>
      <c r="W65" s="201">
        <f>SUM(W66)</f>
        <v>1104.4000000000001</v>
      </c>
      <c r="X65" s="238"/>
      <c r="Y65" s="210"/>
      <c r="Z65" s="201"/>
      <c r="AA65" s="194"/>
      <c r="AB65" s="194"/>
      <c r="AC65" s="238"/>
      <c r="AD65" s="210"/>
      <c r="AE65" s="201"/>
      <c r="AF65" s="194"/>
      <c r="AG65" s="194"/>
      <c r="AH65" s="238"/>
      <c r="AI65" s="210"/>
      <c r="AJ65" s="201"/>
      <c r="AK65" s="194"/>
      <c r="AL65" s="194"/>
      <c r="AM65" s="238"/>
      <c r="AN65" s="210"/>
      <c r="AO65" s="201"/>
      <c r="AP65" s="194"/>
      <c r="AQ65" s="194"/>
      <c r="AR65" s="238"/>
      <c r="AS65" s="210"/>
      <c r="AT65" s="201"/>
      <c r="AU65" s="194"/>
      <c r="AV65" s="194"/>
      <c r="AW65" s="238"/>
      <c r="AX65" s="210"/>
      <c r="AY65" s="201"/>
      <c r="AZ65" s="238"/>
      <c r="BA65" s="210"/>
      <c r="BB65" s="194"/>
    </row>
    <row r="66" spans="1:54" s="195" customFormat="1" ht="37.15" customHeight="1" x14ac:dyDescent="0.25">
      <c r="A66" s="332"/>
      <c r="B66" s="303"/>
      <c r="C66" s="323"/>
      <c r="D66" s="191" t="s">
        <v>43</v>
      </c>
      <c r="E66" s="233">
        <f t="shared" si="145"/>
        <v>1104.4000000000001</v>
      </c>
      <c r="F66" s="192">
        <f t="shared" si="145"/>
        <v>0</v>
      </c>
      <c r="G66" s="194"/>
      <c r="H66" s="201"/>
      <c r="I66" s="238"/>
      <c r="J66" s="210"/>
      <c r="K66" s="201"/>
      <c r="L66" s="238"/>
      <c r="M66" s="210"/>
      <c r="N66" s="201"/>
      <c r="O66" s="238"/>
      <c r="P66" s="210"/>
      <c r="Q66" s="201"/>
      <c r="R66" s="238"/>
      <c r="S66" s="210"/>
      <c r="T66" s="201"/>
      <c r="U66" s="238"/>
      <c r="V66" s="210"/>
      <c r="W66" s="201">
        <f>1236.4-132</f>
        <v>1104.4000000000001</v>
      </c>
      <c r="X66" s="238"/>
      <c r="Y66" s="210"/>
      <c r="Z66" s="201"/>
      <c r="AA66" s="194"/>
      <c r="AB66" s="194"/>
      <c r="AC66" s="238"/>
      <c r="AD66" s="210"/>
      <c r="AE66" s="201"/>
      <c r="AF66" s="194"/>
      <c r="AG66" s="194"/>
      <c r="AH66" s="238"/>
      <c r="AI66" s="210"/>
      <c r="AJ66" s="201"/>
      <c r="AK66" s="194"/>
      <c r="AL66" s="194"/>
      <c r="AM66" s="238"/>
      <c r="AN66" s="210"/>
      <c r="AO66" s="201"/>
      <c r="AP66" s="194"/>
      <c r="AQ66" s="194"/>
      <c r="AR66" s="238"/>
      <c r="AS66" s="210"/>
      <c r="AT66" s="201"/>
      <c r="AU66" s="194"/>
      <c r="AV66" s="194"/>
      <c r="AW66" s="238"/>
      <c r="AX66" s="210"/>
      <c r="AY66" s="201"/>
      <c r="AZ66" s="238"/>
      <c r="BA66" s="210"/>
      <c r="BB66" s="194"/>
    </row>
    <row r="67" spans="1:54" s="195" customFormat="1" ht="75" x14ac:dyDescent="0.25">
      <c r="A67" s="196"/>
      <c r="B67" s="197" t="s">
        <v>282</v>
      </c>
      <c r="C67" s="191"/>
      <c r="D67" s="191" t="s">
        <v>43</v>
      </c>
      <c r="E67" s="233">
        <f t="shared" si="145"/>
        <v>185.5</v>
      </c>
      <c r="F67" s="192">
        <f t="shared" si="145"/>
        <v>0</v>
      </c>
      <c r="G67" s="194"/>
      <c r="H67" s="201"/>
      <c r="I67" s="238"/>
      <c r="J67" s="210"/>
      <c r="K67" s="201"/>
      <c r="L67" s="238"/>
      <c r="M67" s="210"/>
      <c r="N67" s="201"/>
      <c r="O67" s="238"/>
      <c r="P67" s="210"/>
      <c r="Q67" s="201"/>
      <c r="R67" s="238"/>
      <c r="S67" s="210"/>
      <c r="T67" s="201"/>
      <c r="U67" s="238"/>
      <c r="V67" s="210"/>
      <c r="W67" s="201">
        <v>185.5</v>
      </c>
      <c r="X67" s="238"/>
      <c r="Y67" s="210"/>
      <c r="Z67" s="201"/>
      <c r="AA67" s="194"/>
      <c r="AB67" s="194"/>
      <c r="AC67" s="238"/>
      <c r="AD67" s="210"/>
      <c r="AE67" s="201"/>
      <c r="AF67" s="194"/>
      <c r="AG67" s="194"/>
      <c r="AH67" s="238"/>
      <c r="AI67" s="210"/>
      <c r="AJ67" s="201"/>
      <c r="AK67" s="194"/>
      <c r="AL67" s="194"/>
      <c r="AM67" s="238"/>
      <c r="AN67" s="210"/>
      <c r="AO67" s="201"/>
      <c r="AP67" s="194"/>
      <c r="AQ67" s="194"/>
      <c r="AR67" s="238"/>
      <c r="AS67" s="210"/>
      <c r="AT67" s="201"/>
      <c r="AU67" s="194"/>
      <c r="AV67" s="194"/>
      <c r="AW67" s="238"/>
      <c r="AX67" s="210"/>
      <c r="AY67" s="201"/>
      <c r="AZ67" s="238"/>
      <c r="BA67" s="210"/>
      <c r="BB67" s="194"/>
    </row>
    <row r="68" spans="1:54" s="195" customFormat="1" ht="15.75" customHeight="1" x14ac:dyDescent="0.25">
      <c r="A68" s="328" t="s">
        <v>300</v>
      </c>
      <c r="B68" s="302" t="s">
        <v>301</v>
      </c>
      <c r="C68" s="302" t="s">
        <v>437</v>
      </c>
      <c r="D68" s="191" t="s">
        <v>297</v>
      </c>
      <c r="E68" s="233">
        <f t="shared" si="145"/>
        <v>70</v>
      </c>
      <c r="F68" s="192">
        <f t="shared" si="145"/>
        <v>0</v>
      </c>
      <c r="G68" s="194"/>
      <c r="H68" s="201"/>
      <c r="I68" s="238"/>
      <c r="J68" s="210"/>
      <c r="K68" s="201"/>
      <c r="L68" s="238"/>
      <c r="M68" s="210"/>
      <c r="N68" s="201"/>
      <c r="O68" s="238"/>
      <c r="P68" s="210"/>
      <c r="Q68" s="201"/>
      <c r="R68" s="238"/>
      <c r="S68" s="210"/>
      <c r="T68" s="201"/>
      <c r="U68" s="238"/>
      <c r="V68" s="210"/>
      <c r="W68" s="201">
        <f>SUM(W69)</f>
        <v>70</v>
      </c>
      <c r="X68" s="238"/>
      <c r="Y68" s="210"/>
      <c r="Z68" s="201"/>
      <c r="AA68" s="194"/>
      <c r="AB68" s="194"/>
      <c r="AC68" s="238"/>
      <c r="AD68" s="210"/>
      <c r="AE68" s="201"/>
      <c r="AF68" s="194"/>
      <c r="AG68" s="194"/>
      <c r="AH68" s="238"/>
      <c r="AI68" s="210"/>
      <c r="AJ68" s="201"/>
      <c r="AK68" s="194"/>
      <c r="AL68" s="194"/>
      <c r="AM68" s="238"/>
      <c r="AN68" s="210"/>
      <c r="AO68" s="201"/>
      <c r="AP68" s="194"/>
      <c r="AQ68" s="194"/>
      <c r="AR68" s="238"/>
      <c r="AS68" s="210"/>
      <c r="AT68" s="201"/>
      <c r="AU68" s="194"/>
      <c r="AV68" s="194"/>
      <c r="AW68" s="238"/>
      <c r="AX68" s="210"/>
      <c r="AY68" s="201"/>
      <c r="AZ68" s="238"/>
      <c r="BA68" s="210"/>
      <c r="BB68" s="194"/>
    </row>
    <row r="69" spans="1:54" s="195" customFormat="1" ht="96.6" customHeight="1" x14ac:dyDescent="0.25">
      <c r="A69" s="332"/>
      <c r="B69" s="330"/>
      <c r="C69" s="303"/>
      <c r="D69" s="191" t="s">
        <v>43</v>
      </c>
      <c r="E69" s="233">
        <f t="shared" si="145"/>
        <v>70</v>
      </c>
      <c r="F69" s="192">
        <f t="shared" si="145"/>
        <v>0</v>
      </c>
      <c r="G69" s="194"/>
      <c r="H69" s="201"/>
      <c r="I69" s="238"/>
      <c r="J69" s="210"/>
      <c r="K69" s="201"/>
      <c r="L69" s="238"/>
      <c r="M69" s="210"/>
      <c r="N69" s="201"/>
      <c r="O69" s="238"/>
      <c r="P69" s="210"/>
      <c r="Q69" s="201"/>
      <c r="R69" s="238"/>
      <c r="S69" s="210"/>
      <c r="T69" s="201"/>
      <c r="U69" s="238"/>
      <c r="V69" s="210"/>
      <c r="W69" s="201">
        <f>170-100</f>
        <v>70</v>
      </c>
      <c r="X69" s="238"/>
      <c r="Y69" s="210"/>
      <c r="Z69" s="201"/>
      <c r="AA69" s="194"/>
      <c r="AB69" s="194"/>
      <c r="AC69" s="238"/>
      <c r="AD69" s="210"/>
      <c r="AE69" s="201"/>
      <c r="AF69" s="194"/>
      <c r="AG69" s="194"/>
      <c r="AH69" s="238"/>
      <c r="AI69" s="210"/>
      <c r="AJ69" s="201"/>
      <c r="AK69" s="194"/>
      <c r="AL69" s="194"/>
      <c r="AM69" s="238"/>
      <c r="AN69" s="210"/>
      <c r="AO69" s="201"/>
      <c r="AP69" s="194"/>
      <c r="AQ69" s="194"/>
      <c r="AR69" s="238"/>
      <c r="AS69" s="210"/>
      <c r="AT69" s="201"/>
      <c r="AU69" s="194"/>
      <c r="AV69" s="194"/>
      <c r="AW69" s="238"/>
      <c r="AX69" s="210"/>
      <c r="AY69" s="201"/>
      <c r="AZ69" s="238"/>
      <c r="BA69" s="210"/>
      <c r="BB69" s="194"/>
    </row>
    <row r="70" spans="1:54" s="195" customFormat="1" ht="75" x14ac:dyDescent="0.25">
      <c r="A70" s="196"/>
      <c r="B70" s="197" t="s">
        <v>282</v>
      </c>
      <c r="C70" s="191"/>
      <c r="D70" s="191" t="s">
        <v>43</v>
      </c>
      <c r="E70" s="233">
        <f t="shared" si="145"/>
        <v>25.5</v>
      </c>
      <c r="F70" s="192">
        <f t="shared" si="145"/>
        <v>0</v>
      </c>
      <c r="G70" s="194"/>
      <c r="H70" s="201"/>
      <c r="I70" s="238"/>
      <c r="J70" s="210"/>
      <c r="K70" s="201"/>
      <c r="L70" s="238"/>
      <c r="M70" s="210"/>
      <c r="N70" s="201"/>
      <c r="O70" s="238"/>
      <c r="P70" s="210"/>
      <c r="Q70" s="201"/>
      <c r="R70" s="238"/>
      <c r="S70" s="210"/>
      <c r="T70" s="201"/>
      <c r="U70" s="238"/>
      <c r="V70" s="210"/>
      <c r="W70" s="201">
        <v>25.5</v>
      </c>
      <c r="X70" s="238"/>
      <c r="Y70" s="210"/>
      <c r="Z70" s="201"/>
      <c r="AA70" s="194"/>
      <c r="AB70" s="194"/>
      <c r="AC70" s="238"/>
      <c r="AD70" s="210"/>
      <c r="AE70" s="201"/>
      <c r="AF70" s="194"/>
      <c r="AG70" s="194"/>
      <c r="AH70" s="238"/>
      <c r="AI70" s="210"/>
      <c r="AJ70" s="201"/>
      <c r="AK70" s="194"/>
      <c r="AL70" s="194"/>
      <c r="AM70" s="238"/>
      <c r="AN70" s="210"/>
      <c r="AO70" s="201"/>
      <c r="AP70" s="194"/>
      <c r="AQ70" s="194"/>
      <c r="AR70" s="238"/>
      <c r="AS70" s="210"/>
      <c r="AT70" s="201"/>
      <c r="AU70" s="194"/>
      <c r="AV70" s="194"/>
      <c r="AW70" s="238"/>
      <c r="AX70" s="210"/>
      <c r="AY70" s="201"/>
      <c r="AZ70" s="238"/>
      <c r="BA70" s="210"/>
      <c r="BB70" s="194"/>
    </row>
    <row r="71" spans="1:54" s="206" customFormat="1" ht="15.75" customHeight="1" x14ac:dyDescent="0.25">
      <c r="A71" s="302" t="s">
        <v>302</v>
      </c>
      <c r="B71" s="302" t="s">
        <v>303</v>
      </c>
      <c r="C71" s="302" t="s">
        <v>347</v>
      </c>
      <c r="D71" s="191" t="s">
        <v>297</v>
      </c>
      <c r="E71" s="233">
        <f t="shared" si="145"/>
        <v>200</v>
      </c>
      <c r="F71" s="192">
        <f t="shared" si="145"/>
        <v>0</v>
      </c>
      <c r="G71" s="205"/>
      <c r="H71" s="201"/>
      <c r="I71" s="238"/>
      <c r="J71" s="210"/>
      <c r="K71" s="201"/>
      <c r="L71" s="238"/>
      <c r="M71" s="210"/>
      <c r="N71" s="201"/>
      <c r="O71" s="238"/>
      <c r="P71" s="210"/>
      <c r="Q71" s="201"/>
      <c r="R71" s="238"/>
      <c r="S71" s="210"/>
      <c r="T71" s="201"/>
      <c r="U71" s="238"/>
      <c r="V71" s="210"/>
      <c r="W71" s="201"/>
      <c r="X71" s="238"/>
      <c r="Y71" s="210"/>
      <c r="Z71" s="201"/>
      <c r="AA71" s="205"/>
      <c r="AB71" s="205"/>
      <c r="AC71" s="238"/>
      <c r="AD71" s="210"/>
      <c r="AE71" s="201"/>
      <c r="AF71" s="205"/>
      <c r="AG71" s="205"/>
      <c r="AH71" s="238"/>
      <c r="AI71" s="210"/>
      <c r="AJ71" s="201"/>
      <c r="AK71" s="205"/>
      <c r="AL71" s="205"/>
      <c r="AM71" s="238"/>
      <c r="AN71" s="210"/>
      <c r="AO71" s="201"/>
      <c r="AP71" s="205"/>
      <c r="AQ71" s="205"/>
      <c r="AR71" s="238"/>
      <c r="AS71" s="210"/>
      <c r="AT71" s="201">
        <f>SUM(AT72)</f>
        <v>200</v>
      </c>
      <c r="AU71" s="205"/>
      <c r="AV71" s="205"/>
      <c r="AW71" s="238"/>
      <c r="AX71" s="210"/>
      <c r="AY71" s="201"/>
      <c r="AZ71" s="238"/>
      <c r="BA71" s="210"/>
      <c r="BB71" s="205"/>
    </row>
    <row r="72" spans="1:54" s="206" customFormat="1" ht="62.45" customHeight="1" x14ac:dyDescent="0.25">
      <c r="A72" s="352"/>
      <c r="B72" s="303"/>
      <c r="C72" s="303"/>
      <c r="D72" s="191" t="s">
        <v>43</v>
      </c>
      <c r="E72" s="233">
        <f t="shared" si="145"/>
        <v>200</v>
      </c>
      <c r="F72" s="192">
        <f t="shared" si="145"/>
        <v>0</v>
      </c>
      <c r="G72" s="205"/>
      <c r="H72" s="201"/>
      <c r="I72" s="238"/>
      <c r="J72" s="210"/>
      <c r="K72" s="201"/>
      <c r="L72" s="238"/>
      <c r="M72" s="210"/>
      <c r="N72" s="201"/>
      <c r="O72" s="238"/>
      <c r="P72" s="210"/>
      <c r="Q72" s="201"/>
      <c r="R72" s="238"/>
      <c r="S72" s="210"/>
      <c r="T72" s="201"/>
      <c r="U72" s="238"/>
      <c r="V72" s="210"/>
      <c r="W72" s="201"/>
      <c r="X72" s="238"/>
      <c r="Y72" s="210"/>
      <c r="Z72" s="201"/>
      <c r="AA72" s="205"/>
      <c r="AB72" s="205"/>
      <c r="AC72" s="238"/>
      <c r="AD72" s="210"/>
      <c r="AE72" s="201"/>
      <c r="AF72" s="205"/>
      <c r="AG72" s="205"/>
      <c r="AH72" s="238"/>
      <c r="AI72" s="210"/>
      <c r="AJ72" s="201"/>
      <c r="AK72" s="205"/>
      <c r="AL72" s="205"/>
      <c r="AM72" s="238"/>
      <c r="AN72" s="210"/>
      <c r="AO72" s="201"/>
      <c r="AP72" s="205"/>
      <c r="AQ72" s="205"/>
      <c r="AR72" s="238"/>
      <c r="AS72" s="210"/>
      <c r="AT72" s="201">
        <v>200</v>
      </c>
      <c r="AU72" s="205"/>
      <c r="AV72" s="205"/>
      <c r="AW72" s="238"/>
      <c r="AX72" s="210"/>
      <c r="AY72" s="201"/>
      <c r="AZ72" s="238"/>
      <c r="BA72" s="210"/>
      <c r="BB72" s="205"/>
    </row>
    <row r="73" spans="1:54" s="206" customFormat="1" ht="87" customHeight="1" x14ac:dyDescent="0.25">
      <c r="A73" s="330"/>
      <c r="B73" s="197" t="s">
        <v>282</v>
      </c>
      <c r="C73" s="207"/>
      <c r="D73" s="191"/>
      <c r="E73" s="233">
        <f t="shared" ref="E73:F104" si="146">SUM(H73+K73+N73+Q73+T73+W73+Z73+AE73+AJ73+AO73+AT73+AY73)</f>
        <v>0</v>
      </c>
      <c r="F73" s="192">
        <f t="shared" ref="F73:F113" si="147">SUM(I73+L73+O73+R73+U73+X73+AA73+AF73+AK73+AP73+AU73+AZ73)</f>
        <v>0</v>
      </c>
      <c r="G73" s="205"/>
      <c r="H73" s="201"/>
      <c r="I73" s="238"/>
      <c r="J73" s="210"/>
      <c r="K73" s="201"/>
      <c r="L73" s="238"/>
      <c r="M73" s="210"/>
      <c r="N73" s="201"/>
      <c r="O73" s="238"/>
      <c r="P73" s="210"/>
      <c r="Q73" s="201"/>
      <c r="R73" s="238"/>
      <c r="S73" s="210"/>
      <c r="T73" s="201"/>
      <c r="U73" s="238"/>
      <c r="V73" s="210"/>
      <c r="W73" s="201"/>
      <c r="X73" s="238"/>
      <c r="Y73" s="210"/>
      <c r="Z73" s="201"/>
      <c r="AA73" s="205"/>
      <c r="AB73" s="205"/>
      <c r="AC73" s="238"/>
      <c r="AD73" s="210"/>
      <c r="AE73" s="201"/>
      <c r="AF73" s="205"/>
      <c r="AG73" s="205"/>
      <c r="AH73" s="238"/>
      <c r="AI73" s="210"/>
      <c r="AJ73" s="201"/>
      <c r="AK73" s="205"/>
      <c r="AL73" s="205"/>
      <c r="AM73" s="238"/>
      <c r="AN73" s="210"/>
      <c r="AO73" s="201"/>
      <c r="AP73" s="205"/>
      <c r="AQ73" s="205"/>
      <c r="AR73" s="238"/>
      <c r="AS73" s="210"/>
      <c r="AT73" s="201"/>
      <c r="AU73" s="205"/>
      <c r="AV73" s="205"/>
      <c r="AW73" s="238"/>
      <c r="AX73" s="210"/>
      <c r="AY73" s="201"/>
      <c r="AZ73" s="238"/>
      <c r="BA73" s="210"/>
      <c r="BB73" s="205"/>
    </row>
    <row r="74" spans="1:54" s="195" customFormat="1" ht="15.75" customHeight="1" x14ac:dyDescent="0.25">
      <c r="A74" s="328" t="s">
        <v>304</v>
      </c>
      <c r="B74" s="302" t="s">
        <v>350</v>
      </c>
      <c r="C74" s="302" t="s">
        <v>347</v>
      </c>
      <c r="D74" s="191" t="s">
        <v>297</v>
      </c>
      <c r="E74" s="233">
        <f t="shared" si="146"/>
        <v>50</v>
      </c>
      <c r="F74" s="192">
        <f t="shared" si="147"/>
        <v>0</v>
      </c>
      <c r="G74" s="194"/>
      <c r="H74" s="201"/>
      <c r="I74" s="238"/>
      <c r="J74" s="210"/>
      <c r="K74" s="201"/>
      <c r="L74" s="238"/>
      <c r="M74" s="210"/>
      <c r="N74" s="201"/>
      <c r="O74" s="238"/>
      <c r="P74" s="210"/>
      <c r="Q74" s="201"/>
      <c r="R74" s="238"/>
      <c r="S74" s="210"/>
      <c r="T74" s="201"/>
      <c r="U74" s="238"/>
      <c r="V74" s="210"/>
      <c r="W74" s="201"/>
      <c r="X74" s="238"/>
      <c r="Y74" s="210"/>
      <c r="Z74" s="201"/>
      <c r="AA74" s="194"/>
      <c r="AB74" s="194"/>
      <c r="AC74" s="238"/>
      <c r="AD74" s="210"/>
      <c r="AE74" s="201"/>
      <c r="AF74" s="194"/>
      <c r="AG74" s="194"/>
      <c r="AH74" s="238"/>
      <c r="AI74" s="210"/>
      <c r="AJ74" s="201">
        <f>SUM(AJ75)</f>
        <v>50</v>
      </c>
      <c r="AK74" s="194"/>
      <c r="AL74" s="194"/>
      <c r="AM74" s="238"/>
      <c r="AN74" s="210"/>
      <c r="AO74" s="201"/>
      <c r="AP74" s="194"/>
      <c r="AQ74" s="194"/>
      <c r="AR74" s="238"/>
      <c r="AS74" s="210"/>
      <c r="AT74" s="201"/>
      <c r="AU74" s="194"/>
      <c r="AV74" s="194"/>
      <c r="AW74" s="238"/>
      <c r="AX74" s="210"/>
      <c r="AY74" s="201"/>
      <c r="AZ74" s="238"/>
      <c r="BA74" s="210"/>
      <c r="BB74" s="194"/>
    </row>
    <row r="75" spans="1:54" s="204" customFormat="1" ht="96" customHeight="1" x14ac:dyDescent="0.25">
      <c r="A75" s="325"/>
      <c r="B75" s="303"/>
      <c r="C75" s="303"/>
      <c r="D75" s="191" t="s">
        <v>43</v>
      </c>
      <c r="E75" s="233">
        <f t="shared" si="146"/>
        <v>50</v>
      </c>
      <c r="F75" s="192">
        <f t="shared" si="147"/>
        <v>0</v>
      </c>
      <c r="G75" s="202"/>
      <c r="H75" s="203"/>
      <c r="I75" s="239"/>
      <c r="J75" s="219"/>
      <c r="K75" s="203"/>
      <c r="L75" s="239"/>
      <c r="M75" s="219"/>
      <c r="N75" s="203"/>
      <c r="O75" s="239"/>
      <c r="P75" s="219"/>
      <c r="Q75" s="203"/>
      <c r="R75" s="239"/>
      <c r="S75" s="219"/>
      <c r="T75" s="203"/>
      <c r="U75" s="239"/>
      <c r="V75" s="219"/>
      <c r="W75" s="203"/>
      <c r="X75" s="239"/>
      <c r="Y75" s="219"/>
      <c r="Z75" s="203"/>
      <c r="AA75" s="202"/>
      <c r="AB75" s="202"/>
      <c r="AC75" s="239"/>
      <c r="AD75" s="219"/>
      <c r="AE75" s="203"/>
      <c r="AF75" s="202"/>
      <c r="AG75" s="202"/>
      <c r="AH75" s="239"/>
      <c r="AI75" s="219"/>
      <c r="AJ75" s="203">
        <f>100-50</f>
        <v>50</v>
      </c>
      <c r="AK75" s="202"/>
      <c r="AL75" s="202"/>
      <c r="AM75" s="239"/>
      <c r="AN75" s="219"/>
      <c r="AO75" s="203"/>
      <c r="AP75" s="202"/>
      <c r="AQ75" s="202"/>
      <c r="AR75" s="239"/>
      <c r="AS75" s="219"/>
      <c r="AT75" s="203"/>
      <c r="AU75" s="202"/>
      <c r="AV75" s="202"/>
      <c r="AW75" s="239"/>
      <c r="AX75" s="219"/>
      <c r="AY75" s="203"/>
      <c r="AZ75" s="239"/>
      <c r="BA75" s="219"/>
      <c r="BB75" s="202"/>
    </row>
    <row r="76" spans="1:54" s="195" customFormat="1" ht="30.75" customHeight="1" x14ac:dyDescent="0.25">
      <c r="A76" s="328" t="s">
        <v>351</v>
      </c>
      <c r="B76" s="302" t="s">
        <v>352</v>
      </c>
      <c r="C76" s="302" t="s">
        <v>347</v>
      </c>
      <c r="D76" s="191" t="s">
        <v>297</v>
      </c>
      <c r="E76" s="233">
        <f t="shared" si="146"/>
        <v>0</v>
      </c>
      <c r="F76" s="192">
        <f t="shared" si="147"/>
        <v>0</v>
      </c>
      <c r="G76" s="194"/>
      <c r="H76" s="201"/>
      <c r="I76" s="238"/>
      <c r="J76" s="210"/>
      <c r="K76" s="201"/>
      <c r="L76" s="238"/>
      <c r="M76" s="210"/>
      <c r="N76" s="201"/>
      <c r="O76" s="238"/>
      <c r="P76" s="210"/>
      <c r="Q76" s="201"/>
      <c r="R76" s="238"/>
      <c r="S76" s="210"/>
      <c r="T76" s="201"/>
      <c r="U76" s="238"/>
      <c r="V76" s="210"/>
      <c r="W76" s="201"/>
      <c r="X76" s="238"/>
      <c r="Y76" s="210"/>
      <c r="Z76" s="201"/>
      <c r="AA76" s="194"/>
      <c r="AB76" s="194"/>
      <c r="AC76" s="238"/>
      <c r="AD76" s="210"/>
      <c r="AE76" s="201"/>
      <c r="AF76" s="194"/>
      <c r="AG76" s="194"/>
      <c r="AH76" s="238"/>
      <c r="AI76" s="210"/>
      <c r="AJ76" s="201"/>
      <c r="AK76" s="194"/>
      <c r="AL76" s="194"/>
      <c r="AM76" s="238"/>
      <c r="AN76" s="210"/>
      <c r="AO76" s="201"/>
      <c r="AP76" s="194"/>
      <c r="AQ76" s="194"/>
      <c r="AR76" s="238"/>
      <c r="AS76" s="210"/>
      <c r="AT76" s="201"/>
      <c r="AU76" s="194"/>
      <c r="AV76" s="194"/>
      <c r="AW76" s="238"/>
      <c r="AX76" s="210"/>
      <c r="AY76" s="201"/>
      <c r="AZ76" s="238"/>
      <c r="BA76" s="210"/>
      <c r="BB76" s="194"/>
    </row>
    <row r="77" spans="1:54" s="195" customFormat="1" ht="46.15" customHeight="1" x14ac:dyDescent="0.25">
      <c r="A77" s="325"/>
      <c r="B77" s="303"/>
      <c r="C77" s="303"/>
      <c r="D77" s="191" t="s">
        <v>43</v>
      </c>
      <c r="E77" s="233">
        <f t="shared" si="146"/>
        <v>0</v>
      </c>
      <c r="F77" s="192">
        <f t="shared" si="147"/>
        <v>0</v>
      </c>
      <c r="G77" s="194"/>
      <c r="H77" s="201"/>
      <c r="I77" s="238"/>
      <c r="J77" s="210"/>
      <c r="K77" s="201"/>
      <c r="L77" s="238"/>
      <c r="M77" s="210"/>
      <c r="N77" s="201"/>
      <c r="O77" s="238"/>
      <c r="P77" s="210"/>
      <c r="Q77" s="201"/>
      <c r="R77" s="238"/>
      <c r="S77" s="210"/>
      <c r="T77" s="201"/>
      <c r="U77" s="238"/>
      <c r="V77" s="210"/>
      <c r="W77" s="201"/>
      <c r="X77" s="238"/>
      <c r="Y77" s="210"/>
      <c r="Z77" s="201"/>
      <c r="AA77" s="194"/>
      <c r="AB77" s="194"/>
      <c r="AC77" s="238"/>
      <c r="AD77" s="210"/>
      <c r="AE77" s="201"/>
      <c r="AF77" s="194"/>
      <c r="AG77" s="194"/>
      <c r="AH77" s="238"/>
      <c r="AI77" s="210"/>
      <c r="AJ77" s="201"/>
      <c r="AK77" s="194"/>
      <c r="AL77" s="194"/>
      <c r="AM77" s="238"/>
      <c r="AN77" s="210"/>
      <c r="AO77" s="201"/>
      <c r="AP77" s="194"/>
      <c r="AQ77" s="194"/>
      <c r="AR77" s="238"/>
      <c r="AS77" s="210"/>
      <c r="AT77" s="201"/>
      <c r="AU77" s="194"/>
      <c r="AV77" s="194"/>
      <c r="AW77" s="238"/>
      <c r="AX77" s="210"/>
      <c r="AY77" s="201"/>
      <c r="AZ77" s="238"/>
      <c r="BA77" s="210"/>
      <c r="BB77" s="194"/>
    </row>
    <row r="78" spans="1:54" s="195" customFormat="1" ht="15.75" customHeight="1" x14ac:dyDescent="0.25">
      <c r="A78" s="328" t="s">
        <v>353</v>
      </c>
      <c r="B78" s="302" t="s">
        <v>354</v>
      </c>
      <c r="C78" s="302" t="s">
        <v>343</v>
      </c>
      <c r="D78" s="191" t="s">
        <v>297</v>
      </c>
      <c r="E78" s="233">
        <f t="shared" si="146"/>
        <v>0</v>
      </c>
      <c r="F78" s="192">
        <f t="shared" si="147"/>
        <v>0</v>
      </c>
      <c r="G78" s="194"/>
      <c r="H78" s="201"/>
      <c r="I78" s="238"/>
      <c r="J78" s="210"/>
      <c r="K78" s="201"/>
      <c r="L78" s="238"/>
      <c r="M78" s="210"/>
      <c r="N78" s="201"/>
      <c r="O78" s="238"/>
      <c r="P78" s="210"/>
      <c r="Q78" s="201"/>
      <c r="R78" s="238"/>
      <c r="S78" s="210"/>
      <c r="T78" s="201"/>
      <c r="U78" s="238"/>
      <c r="V78" s="210"/>
      <c r="W78" s="201"/>
      <c r="X78" s="238"/>
      <c r="Y78" s="210"/>
      <c r="Z78" s="201"/>
      <c r="AA78" s="194"/>
      <c r="AB78" s="194"/>
      <c r="AC78" s="238"/>
      <c r="AD78" s="210"/>
      <c r="AE78" s="201"/>
      <c r="AF78" s="194"/>
      <c r="AG78" s="194"/>
      <c r="AH78" s="238"/>
      <c r="AI78" s="210"/>
      <c r="AJ78" s="201"/>
      <c r="AK78" s="194"/>
      <c r="AL78" s="194"/>
      <c r="AM78" s="238"/>
      <c r="AN78" s="210"/>
      <c r="AO78" s="201"/>
      <c r="AP78" s="194"/>
      <c r="AQ78" s="194"/>
      <c r="AR78" s="238"/>
      <c r="AS78" s="210"/>
      <c r="AT78" s="201"/>
      <c r="AU78" s="194"/>
      <c r="AV78" s="194"/>
      <c r="AW78" s="238"/>
      <c r="AX78" s="210"/>
      <c r="AY78" s="201"/>
      <c r="AZ78" s="238"/>
      <c r="BA78" s="210"/>
      <c r="BB78" s="194"/>
    </row>
    <row r="79" spans="1:54" s="195" customFormat="1" ht="69.599999999999994" customHeight="1" x14ac:dyDescent="0.25">
      <c r="A79" s="329"/>
      <c r="B79" s="330"/>
      <c r="C79" s="303"/>
      <c r="D79" s="191" t="s">
        <v>43</v>
      </c>
      <c r="E79" s="233">
        <f t="shared" si="146"/>
        <v>0</v>
      </c>
      <c r="F79" s="192">
        <f t="shared" si="147"/>
        <v>0</v>
      </c>
      <c r="G79" s="194"/>
      <c r="H79" s="201"/>
      <c r="I79" s="238"/>
      <c r="J79" s="210"/>
      <c r="K79" s="201"/>
      <c r="L79" s="238"/>
      <c r="M79" s="210"/>
      <c r="N79" s="201"/>
      <c r="O79" s="238"/>
      <c r="P79" s="210"/>
      <c r="Q79" s="201"/>
      <c r="R79" s="238"/>
      <c r="S79" s="210"/>
      <c r="T79" s="201"/>
      <c r="U79" s="238"/>
      <c r="V79" s="210"/>
      <c r="W79" s="201"/>
      <c r="X79" s="238"/>
      <c r="Y79" s="210"/>
      <c r="Z79" s="201"/>
      <c r="AA79" s="194"/>
      <c r="AB79" s="194"/>
      <c r="AC79" s="238"/>
      <c r="AD79" s="210"/>
      <c r="AE79" s="201"/>
      <c r="AF79" s="194"/>
      <c r="AG79" s="194"/>
      <c r="AH79" s="238"/>
      <c r="AI79" s="210"/>
      <c r="AJ79" s="201"/>
      <c r="AK79" s="194"/>
      <c r="AL79" s="194"/>
      <c r="AM79" s="238"/>
      <c r="AN79" s="210"/>
      <c r="AO79" s="201"/>
      <c r="AP79" s="194"/>
      <c r="AQ79" s="194"/>
      <c r="AR79" s="238"/>
      <c r="AS79" s="210"/>
      <c r="AT79" s="201"/>
      <c r="AU79" s="194"/>
      <c r="AV79" s="194"/>
      <c r="AW79" s="238"/>
      <c r="AX79" s="210"/>
      <c r="AY79" s="201"/>
      <c r="AZ79" s="238"/>
      <c r="BA79" s="210"/>
      <c r="BB79" s="194"/>
    </row>
    <row r="80" spans="1:54" s="195" customFormat="1" ht="15.75" customHeight="1" x14ac:dyDescent="0.25">
      <c r="A80" s="324" t="s">
        <v>355</v>
      </c>
      <c r="B80" s="331" t="s">
        <v>356</v>
      </c>
      <c r="C80" s="302" t="s">
        <v>343</v>
      </c>
      <c r="D80" s="191" t="s">
        <v>297</v>
      </c>
      <c r="E80" s="233">
        <f t="shared" si="146"/>
        <v>0</v>
      </c>
      <c r="F80" s="192">
        <f t="shared" si="147"/>
        <v>0</v>
      </c>
      <c r="G80" s="194"/>
      <c r="H80" s="201"/>
      <c r="I80" s="238"/>
      <c r="J80" s="210"/>
      <c r="K80" s="201"/>
      <c r="L80" s="238"/>
      <c r="M80" s="210"/>
      <c r="N80" s="201"/>
      <c r="O80" s="238"/>
      <c r="P80" s="210"/>
      <c r="Q80" s="201"/>
      <c r="R80" s="238"/>
      <c r="S80" s="210"/>
      <c r="T80" s="201"/>
      <c r="U80" s="238"/>
      <c r="V80" s="210"/>
      <c r="W80" s="201"/>
      <c r="X80" s="238"/>
      <c r="Y80" s="210"/>
      <c r="Z80" s="201"/>
      <c r="AA80" s="194"/>
      <c r="AB80" s="194"/>
      <c r="AC80" s="238"/>
      <c r="AD80" s="210"/>
      <c r="AE80" s="201"/>
      <c r="AF80" s="194"/>
      <c r="AG80" s="194"/>
      <c r="AH80" s="238"/>
      <c r="AI80" s="210"/>
      <c r="AJ80" s="201"/>
      <c r="AK80" s="194"/>
      <c r="AL80" s="194"/>
      <c r="AM80" s="238"/>
      <c r="AN80" s="210"/>
      <c r="AO80" s="201"/>
      <c r="AP80" s="194"/>
      <c r="AQ80" s="194"/>
      <c r="AR80" s="238"/>
      <c r="AS80" s="210"/>
      <c r="AT80" s="201"/>
      <c r="AU80" s="194"/>
      <c r="AV80" s="194"/>
      <c r="AW80" s="238"/>
      <c r="AX80" s="210"/>
      <c r="AY80" s="201"/>
      <c r="AZ80" s="238"/>
      <c r="BA80" s="210"/>
      <c r="BB80" s="194"/>
    </row>
    <row r="81" spans="1:54" s="195" customFormat="1" ht="72.75" customHeight="1" x14ac:dyDescent="0.25">
      <c r="A81" s="325"/>
      <c r="B81" s="303"/>
      <c r="C81" s="303"/>
      <c r="D81" s="191" t="s">
        <v>43</v>
      </c>
      <c r="E81" s="233">
        <f t="shared" si="146"/>
        <v>0</v>
      </c>
      <c r="F81" s="192">
        <f t="shared" si="147"/>
        <v>0</v>
      </c>
      <c r="G81" s="194"/>
      <c r="H81" s="201"/>
      <c r="I81" s="238"/>
      <c r="J81" s="210"/>
      <c r="K81" s="201"/>
      <c r="L81" s="238"/>
      <c r="M81" s="210"/>
      <c r="N81" s="201"/>
      <c r="O81" s="238"/>
      <c r="P81" s="210"/>
      <c r="Q81" s="201"/>
      <c r="R81" s="238"/>
      <c r="S81" s="210"/>
      <c r="T81" s="201"/>
      <c r="U81" s="238"/>
      <c r="V81" s="210"/>
      <c r="W81" s="201"/>
      <c r="X81" s="238"/>
      <c r="Y81" s="210"/>
      <c r="Z81" s="201"/>
      <c r="AA81" s="194"/>
      <c r="AB81" s="194"/>
      <c r="AC81" s="238"/>
      <c r="AD81" s="210"/>
      <c r="AE81" s="201"/>
      <c r="AF81" s="194"/>
      <c r="AG81" s="194"/>
      <c r="AH81" s="238"/>
      <c r="AI81" s="210"/>
      <c r="AJ81" s="201"/>
      <c r="AK81" s="194"/>
      <c r="AL81" s="194"/>
      <c r="AM81" s="238"/>
      <c r="AN81" s="210"/>
      <c r="AO81" s="201"/>
      <c r="AP81" s="194"/>
      <c r="AQ81" s="194"/>
      <c r="AR81" s="238"/>
      <c r="AS81" s="210"/>
      <c r="AT81" s="201"/>
      <c r="AU81" s="194"/>
      <c r="AV81" s="194"/>
      <c r="AW81" s="238"/>
      <c r="AX81" s="210"/>
      <c r="AY81" s="201"/>
      <c r="AZ81" s="238"/>
      <c r="BA81" s="210"/>
      <c r="BB81" s="194"/>
    </row>
    <row r="82" spans="1:54" s="195" customFormat="1" ht="15.75" customHeight="1" x14ac:dyDescent="0.25">
      <c r="A82" s="324" t="s">
        <v>357</v>
      </c>
      <c r="B82" s="331" t="s">
        <v>358</v>
      </c>
      <c r="C82" s="302" t="s">
        <v>437</v>
      </c>
      <c r="D82" s="191" t="s">
        <v>297</v>
      </c>
      <c r="E82" s="233">
        <f t="shared" si="146"/>
        <v>0</v>
      </c>
      <c r="F82" s="192">
        <f t="shared" si="147"/>
        <v>0</v>
      </c>
      <c r="G82" s="194"/>
      <c r="H82" s="201"/>
      <c r="I82" s="238"/>
      <c r="J82" s="210"/>
      <c r="K82" s="201"/>
      <c r="L82" s="238"/>
      <c r="M82" s="210"/>
      <c r="N82" s="201"/>
      <c r="O82" s="238"/>
      <c r="P82" s="210"/>
      <c r="Q82" s="201"/>
      <c r="R82" s="238"/>
      <c r="S82" s="210"/>
      <c r="T82" s="201"/>
      <c r="U82" s="238"/>
      <c r="V82" s="210"/>
      <c r="W82" s="201"/>
      <c r="X82" s="238"/>
      <c r="Y82" s="210"/>
      <c r="Z82" s="201"/>
      <c r="AA82" s="194"/>
      <c r="AB82" s="194"/>
      <c r="AC82" s="238"/>
      <c r="AD82" s="210"/>
      <c r="AE82" s="201"/>
      <c r="AF82" s="194"/>
      <c r="AG82" s="194"/>
      <c r="AH82" s="238"/>
      <c r="AI82" s="210"/>
      <c r="AJ82" s="201"/>
      <c r="AK82" s="194"/>
      <c r="AL82" s="194"/>
      <c r="AM82" s="238"/>
      <c r="AN82" s="210"/>
      <c r="AO82" s="201"/>
      <c r="AP82" s="194"/>
      <c r="AQ82" s="194"/>
      <c r="AR82" s="238"/>
      <c r="AS82" s="210"/>
      <c r="AT82" s="201"/>
      <c r="AU82" s="194"/>
      <c r="AV82" s="194"/>
      <c r="AW82" s="238"/>
      <c r="AX82" s="210"/>
      <c r="AY82" s="201"/>
      <c r="AZ82" s="238"/>
      <c r="BA82" s="210"/>
      <c r="BB82" s="194"/>
    </row>
    <row r="83" spans="1:54" s="195" customFormat="1" ht="101.25" customHeight="1" x14ac:dyDescent="0.25">
      <c r="A83" s="325"/>
      <c r="B83" s="303"/>
      <c r="C83" s="303"/>
      <c r="D83" s="191" t="s">
        <v>43</v>
      </c>
      <c r="E83" s="233">
        <f t="shared" si="146"/>
        <v>0</v>
      </c>
      <c r="F83" s="192">
        <f t="shared" si="147"/>
        <v>0</v>
      </c>
      <c r="G83" s="194"/>
      <c r="H83" s="201"/>
      <c r="I83" s="238"/>
      <c r="J83" s="210"/>
      <c r="K83" s="201"/>
      <c r="L83" s="238"/>
      <c r="M83" s="210"/>
      <c r="N83" s="201"/>
      <c r="O83" s="238"/>
      <c r="P83" s="210"/>
      <c r="Q83" s="201"/>
      <c r="R83" s="238"/>
      <c r="S83" s="210"/>
      <c r="T83" s="201"/>
      <c r="U83" s="238"/>
      <c r="V83" s="210"/>
      <c r="W83" s="201"/>
      <c r="X83" s="238"/>
      <c r="Y83" s="210"/>
      <c r="Z83" s="201"/>
      <c r="AA83" s="194"/>
      <c r="AB83" s="194"/>
      <c r="AC83" s="238"/>
      <c r="AD83" s="210"/>
      <c r="AE83" s="201"/>
      <c r="AF83" s="194"/>
      <c r="AG83" s="194"/>
      <c r="AH83" s="238"/>
      <c r="AI83" s="210"/>
      <c r="AJ83" s="201"/>
      <c r="AK83" s="194"/>
      <c r="AL83" s="194"/>
      <c r="AM83" s="238"/>
      <c r="AN83" s="210"/>
      <c r="AO83" s="201"/>
      <c r="AP83" s="194"/>
      <c r="AQ83" s="194"/>
      <c r="AR83" s="238"/>
      <c r="AS83" s="210"/>
      <c r="AT83" s="201"/>
      <c r="AU83" s="194"/>
      <c r="AV83" s="194"/>
      <c r="AW83" s="238"/>
      <c r="AX83" s="210"/>
      <c r="AY83" s="201"/>
      <c r="AZ83" s="238"/>
      <c r="BA83" s="210"/>
      <c r="BB83" s="194"/>
    </row>
    <row r="84" spans="1:54" s="195" customFormat="1" ht="15.75" customHeight="1" x14ac:dyDescent="0.25">
      <c r="A84" s="324" t="s">
        <v>306</v>
      </c>
      <c r="B84" s="331" t="s">
        <v>305</v>
      </c>
      <c r="C84" s="302" t="s">
        <v>339</v>
      </c>
      <c r="D84" s="191" t="s">
        <v>297</v>
      </c>
      <c r="E84" s="233">
        <f t="shared" si="146"/>
        <v>30</v>
      </c>
      <c r="F84" s="192">
        <f t="shared" si="147"/>
        <v>0</v>
      </c>
      <c r="G84" s="194"/>
      <c r="H84" s="201"/>
      <c r="I84" s="238"/>
      <c r="J84" s="210"/>
      <c r="K84" s="201"/>
      <c r="L84" s="238"/>
      <c r="M84" s="210"/>
      <c r="N84" s="201"/>
      <c r="O84" s="238"/>
      <c r="P84" s="210"/>
      <c r="Q84" s="201"/>
      <c r="R84" s="238"/>
      <c r="S84" s="210"/>
      <c r="T84" s="201"/>
      <c r="U84" s="238"/>
      <c r="V84" s="210"/>
      <c r="W84" s="201"/>
      <c r="X84" s="238"/>
      <c r="Y84" s="210"/>
      <c r="Z84" s="201"/>
      <c r="AA84" s="194"/>
      <c r="AB84" s="194"/>
      <c r="AC84" s="238"/>
      <c r="AD84" s="210"/>
      <c r="AE84" s="201"/>
      <c r="AF84" s="194"/>
      <c r="AG84" s="194"/>
      <c r="AH84" s="238"/>
      <c r="AI84" s="210"/>
      <c r="AJ84" s="201"/>
      <c r="AK84" s="194"/>
      <c r="AL84" s="194"/>
      <c r="AM84" s="238"/>
      <c r="AN84" s="210"/>
      <c r="AO84" s="201"/>
      <c r="AP84" s="194"/>
      <c r="AQ84" s="194"/>
      <c r="AR84" s="238"/>
      <c r="AS84" s="210"/>
      <c r="AT84" s="201">
        <f>SUM(AT85)</f>
        <v>30</v>
      </c>
      <c r="AU84" s="194"/>
      <c r="AV84" s="194"/>
      <c r="AW84" s="238"/>
      <c r="AX84" s="210"/>
      <c r="AY84" s="201"/>
      <c r="AZ84" s="238"/>
      <c r="BA84" s="210"/>
      <c r="BB84" s="194"/>
    </row>
    <row r="85" spans="1:54" s="195" customFormat="1" ht="60.75" customHeight="1" x14ac:dyDescent="0.25">
      <c r="A85" s="325"/>
      <c r="B85" s="303"/>
      <c r="C85" s="303"/>
      <c r="D85" s="191" t="s">
        <v>43</v>
      </c>
      <c r="E85" s="233">
        <f t="shared" si="146"/>
        <v>30</v>
      </c>
      <c r="F85" s="192">
        <f t="shared" si="147"/>
        <v>0</v>
      </c>
      <c r="G85" s="194"/>
      <c r="H85" s="201"/>
      <c r="I85" s="238"/>
      <c r="J85" s="210"/>
      <c r="K85" s="201"/>
      <c r="L85" s="238"/>
      <c r="M85" s="210"/>
      <c r="N85" s="201"/>
      <c r="O85" s="238"/>
      <c r="P85" s="210"/>
      <c r="Q85" s="201"/>
      <c r="R85" s="238"/>
      <c r="S85" s="210"/>
      <c r="T85" s="201"/>
      <c r="U85" s="238"/>
      <c r="V85" s="210"/>
      <c r="W85" s="201"/>
      <c r="X85" s="238"/>
      <c r="Y85" s="210"/>
      <c r="Z85" s="201"/>
      <c r="AA85" s="194"/>
      <c r="AB85" s="194"/>
      <c r="AC85" s="238"/>
      <c r="AD85" s="210"/>
      <c r="AE85" s="201"/>
      <c r="AF85" s="194"/>
      <c r="AG85" s="194"/>
      <c r="AH85" s="238"/>
      <c r="AI85" s="210"/>
      <c r="AJ85" s="201"/>
      <c r="AK85" s="194"/>
      <c r="AL85" s="194"/>
      <c r="AM85" s="238"/>
      <c r="AN85" s="210"/>
      <c r="AO85" s="201"/>
      <c r="AP85" s="194"/>
      <c r="AQ85" s="194"/>
      <c r="AR85" s="238"/>
      <c r="AS85" s="210"/>
      <c r="AT85" s="201">
        <f>50-20</f>
        <v>30</v>
      </c>
      <c r="AU85" s="194"/>
      <c r="AV85" s="194"/>
      <c r="AW85" s="238"/>
      <c r="AX85" s="210"/>
      <c r="AY85" s="201"/>
      <c r="AZ85" s="238"/>
      <c r="BA85" s="210"/>
      <c r="BB85" s="194"/>
    </row>
    <row r="86" spans="1:54" s="206" customFormat="1" ht="15.75" customHeight="1" x14ac:dyDescent="0.25">
      <c r="A86" s="331" t="s">
        <v>308</v>
      </c>
      <c r="B86" s="331" t="s">
        <v>307</v>
      </c>
      <c r="C86" s="331" t="s">
        <v>341</v>
      </c>
      <c r="D86" s="191" t="s">
        <v>297</v>
      </c>
      <c r="E86" s="233">
        <f t="shared" si="146"/>
        <v>10</v>
      </c>
      <c r="F86" s="192">
        <f t="shared" si="147"/>
        <v>0</v>
      </c>
      <c r="G86" s="205"/>
      <c r="H86" s="201"/>
      <c r="I86" s="238"/>
      <c r="J86" s="210"/>
      <c r="K86" s="201"/>
      <c r="L86" s="238"/>
      <c r="M86" s="210"/>
      <c r="N86" s="201"/>
      <c r="O86" s="238"/>
      <c r="P86" s="210"/>
      <c r="Q86" s="201"/>
      <c r="R86" s="238"/>
      <c r="S86" s="210"/>
      <c r="T86" s="201"/>
      <c r="U86" s="238"/>
      <c r="V86" s="210"/>
      <c r="W86" s="201"/>
      <c r="X86" s="238"/>
      <c r="Y86" s="210"/>
      <c r="Z86" s="201"/>
      <c r="AA86" s="205"/>
      <c r="AB86" s="205"/>
      <c r="AC86" s="238"/>
      <c r="AD86" s="210"/>
      <c r="AE86" s="201"/>
      <c r="AF86" s="205"/>
      <c r="AG86" s="205"/>
      <c r="AH86" s="238"/>
      <c r="AI86" s="210"/>
      <c r="AJ86" s="201"/>
      <c r="AK86" s="205"/>
      <c r="AL86" s="205"/>
      <c r="AM86" s="238"/>
      <c r="AN86" s="210"/>
      <c r="AO86" s="201"/>
      <c r="AP86" s="205"/>
      <c r="AQ86" s="205"/>
      <c r="AR86" s="238"/>
      <c r="AS86" s="210"/>
      <c r="AT86" s="201">
        <f>SUM(AT87)</f>
        <v>10</v>
      </c>
      <c r="AU86" s="205"/>
      <c r="AV86" s="205"/>
      <c r="AW86" s="238"/>
      <c r="AX86" s="210"/>
      <c r="AY86" s="201"/>
      <c r="AZ86" s="238"/>
      <c r="BA86" s="210"/>
      <c r="BB86" s="205"/>
    </row>
    <row r="87" spans="1:54" s="206" customFormat="1" ht="50.25" customHeight="1" x14ac:dyDescent="0.25">
      <c r="A87" s="303"/>
      <c r="B87" s="303"/>
      <c r="C87" s="303"/>
      <c r="D87" s="191" t="s">
        <v>43</v>
      </c>
      <c r="E87" s="233">
        <f t="shared" si="146"/>
        <v>10</v>
      </c>
      <c r="F87" s="192">
        <f t="shared" si="147"/>
        <v>0</v>
      </c>
      <c r="G87" s="205"/>
      <c r="H87" s="201"/>
      <c r="I87" s="238"/>
      <c r="J87" s="210"/>
      <c r="K87" s="201"/>
      <c r="L87" s="238"/>
      <c r="M87" s="210"/>
      <c r="N87" s="201"/>
      <c r="O87" s="238"/>
      <c r="P87" s="210"/>
      <c r="Q87" s="201"/>
      <c r="R87" s="238"/>
      <c r="S87" s="210"/>
      <c r="T87" s="201"/>
      <c r="U87" s="238"/>
      <c r="V87" s="210"/>
      <c r="W87" s="201"/>
      <c r="X87" s="238"/>
      <c r="Y87" s="210"/>
      <c r="Z87" s="201"/>
      <c r="AA87" s="205"/>
      <c r="AB87" s="205"/>
      <c r="AC87" s="238"/>
      <c r="AD87" s="210"/>
      <c r="AE87" s="201"/>
      <c r="AF87" s="205"/>
      <c r="AG87" s="205"/>
      <c r="AH87" s="238"/>
      <c r="AI87" s="210"/>
      <c r="AJ87" s="201"/>
      <c r="AK87" s="205"/>
      <c r="AL87" s="205"/>
      <c r="AM87" s="238"/>
      <c r="AN87" s="210"/>
      <c r="AO87" s="201"/>
      <c r="AP87" s="205"/>
      <c r="AQ87" s="205"/>
      <c r="AR87" s="238"/>
      <c r="AS87" s="210"/>
      <c r="AT87" s="201">
        <f>30-20</f>
        <v>10</v>
      </c>
      <c r="AU87" s="205"/>
      <c r="AV87" s="205"/>
      <c r="AW87" s="238"/>
      <c r="AX87" s="210"/>
      <c r="AY87" s="201"/>
      <c r="AZ87" s="238"/>
      <c r="BA87" s="210"/>
      <c r="BB87" s="205"/>
    </row>
    <row r="88" spans="1:54" s="195" customFormat="1" ht="15.75" customHeight="1" x14ac:dyDescent="0.25">
      <c r="A88" s="328" t="s">
        <v>310</v>
      </c>
      <c r="B88" s="302" t="s">
        <v>309</v>
      </c>
      <c r="C88" s="302" t="s">
        <v>359</v>
      </c>
      <c r="D88" s="191" t="s">
        <v>297</v>
      </c>
      <c r="E88" s="233">
        <f t="shared" si="146"/>
        <v>200</v>
      </c>
      <c r="F88" s="192">
        <f t="shared" si="147"/>
        <v>0</v>
      </c>
      <c r="G88" s="194"/>
      <c r="H88" s="201"/>
      <c r="I88" s="238"/>
      <c r="J88" s="210"/>
      <c r="K88" s="201"/>
      <c r="L88" s="238"/>
      <c r="M88" s="210"/>
      <c r="N88" s="201"/>
      <c r="O88" s="238"/>
      <c r="P88" s="210"/>
      <c r="Q88" s="201"/>
      <c r="R88" s="238"/>
      <c r="S88" s="210"/>
      <c r="T88" s="201"/>
      <c r="U88" s="238"/>
      <c r="V88" s="210"/>
      <c r="W88" s="201"/>
      <c r="X88" s="238"/>
      <c r="Y88" s="210"/>
      <c r="Z88" s="201"/>
      <c r="AA88" s="194"/>
      <c r="AB88" s="194"/>
      <c r="AC88" s="238"/>
      <c r="AD88" s="210"/>
      <c r="AE88" s="201"/>
      <c r="AF88" s="194"/>
      <c r="AG88" s="194"/>
      <c r="AH88" s="238"/>
      <c r="AI88" s="210"/>
      <c r="AJ88" s="201"/>
      <c r="AK88" s="194"/>
      <c r="AL88" s="194"/>
      <c r="AM88" s="238"/>
      <c r="AN88" s="210"/>
      <c r="AO88" s="201"/>
      <c r="AP88" s="194"/>
      <c r="AQ88" s="194"/>
      <c r="AR88" s="238"/>
      <c r="AS88" s="210"/>
      <c r="AT88" s="201">
        <f>SUM(AT89)</f>
        <v>200</v>
      </c>
      <c r="AU88" s="194"/>
      <c r="AV88" s="194"/>
      <c r="AW88" s="238"/>
      <c r="AX88" s="210"/>
      <c r="AY88" s="201"/>
      <c r="AZ88" s="238"/>
      <c r="BA88" s="210"/>
      <c r="BB88" s="194"/>
    </row>
    <row r="89" spans="1:54" s="195" customFormat="1" ht="99" customHeight="1" x14ac:dyDescent="0.25">
      <c r="A89" s="325"/>
      <c r="B89" s="303"/>
      <c r="C89" s="303"/>
      <c r="D89" s="191" t="s">
        <v>43</v>
      </c>
      <c r="E89" s="233">
        <f t="shared" si="146"/>
        <v>200</v>
      </c>
      <c r="F89" s="192">
        <f t="shared" si="147"/>
        <v>0</v>
      </c>
      <c r="G89" s="194"/>
      <c r="H89" s="201"/>
      <c r="I89" s="238"/>
      <c r="J89" s="210"/>
      <c r="K89" s="201"/>
      <c r="L89" s="238"/>
      <c r="M89" s="210"/>
      <c r="N89" s="201"/>
      <c r="O89" s="238"/>
      <c r="P89" s="210"/>
      <c r="Q89" s="201"/>
      <c r="R89" s="238"/>
      <c r="S89" s="210"/>
      <c r="T89" s="201"/>
      <c r="U89" s="238"/>
      <c r="V89" s="210"/>
      <c r="W89" s="201"/>
      <c r="X89" s="238"/>
      <c r="Y89" s="210"/>
      <c r="Z89" s="201"/>
      <c r="AA89" s="194"/>
      <c r="AB89" s="194"/>
      <c r="AC89" s="238"/>
      <c r="AD89" s="210"/>
      <c r="AE89" s="201"/>
      <c r="AF89" s="194"/>
      <c r="AG89" s="194"/>
      <c r="AH89" s="238"/>
      <c r="AI89" s="210"/>
      <c r="AJ89" s="201"/>
      <c r="AK89" s="194"/>
      <c r="AL89" s="194"/>
      <c r="AM89" s="238"/>
      <c r="AN89" s="210"/>
      <c r="AO89" s="201"/>
      <c r="AP89" s="194"/>
      <c r="AQ89" s="194"/>
      <c r="AR89" s="238"/>
      <c r="AS89" s="210"/>
      <c r="AT89" s="201">
        <v>200</v>
      </c>
      <c r="AU89" s="194"/>
      <c r="AV89" s="194"/>
      <c r="AW89" s="238"/>
      <c r="AX89" s="210"/>
      <c r="AY89" s="201"/>
      <c r="AZ89" s="238"/>
      <c r="BA89" s="210"/>
      <c r="BB89" s="194"/>
    </row>
    <row r="90" spans="1:54" s="195" customFormat="1" ht="31.5" customHeight="1" x14ac:dyDescent="0.25">
      <c r="A90" s="304" t="s">
        <v>329</v>
      </c>
      <c r="B90" s="306" t="s">
        <v>330</v>
      </c>
      <c r="C90" s="307" t="s">
        <v>437</v>
      </c>
      <c r="D90" s="191" t="s">
        <v>297</v>
      </c>
      <c r="E90" s="233">
        <f t="shared" si="146"/>
        <v>0</v>
      </c>
      <c r="F90" s="192">
        <f t="shared" si="147"/>
        <v>0</v>
      </c>
      <c r="G90" s="194"/>
      <c r="H90" s="201"/>
      <c r="I90" s="238"/>
      <c r="J90" s="210"/>
      <c r="K90" s="201"/>
      <c r="L90" s="238"/>
      <c r="M90" s="210"/>
      <c r="N90" s="201"/>
      <c r="O90" s="238"/>
      <c r="P90" s="210"/>
      <c r="Q90" s="201"/>
      <c r="R90" s="238"/>
      <c r="S90" s="210"/>
      <c r="T90" s="201"/>
      <c r="U90" s="238"/>
      <c r="V90" s="210"/>
      <c r="W90" s="201"/>
      <c r="X90" s="238"/>
      <c r="Y90" s="210"/>
      <c r="Z90" s="201"/>
      <c r="AA90" s="194"/>
      <c r="AB90" s="194"/>
      <c r="AC90" s="238"/>
      <c r="AD90" s="210"/>
      <c r="AE90" s="201"/>
      <c r="AF90" s="194"/>
      <c r="AG90" s="194"/>
      <c r="AH90" s="238"/>
      <c r="AI90" s="210"/>
      <c r="AJ90" s="201"/>
      <c r="AK90" s="194"/>
      <c r="AL90" s="194"/>
      <c r="AM90" s="238"/>
      <c r="AN90" s="210"/>
      <c r="AO90" s="201"/>
      <c r="AP90" s="194"/>
      <c r="AQ90" s="194"/>
      <c r="AR90" s="238"/>
      <c r="AS90" s="210"/>
      <c r="AT90" s="201"/>
      <c r="AU90" s="194"/>
      <c r="AV90" s="194"/>
      <c r="AW90" s="238"/>
      <c r="AX90" s="210"/>
      <c r="AY90" s="201"/>
      <c r="AZ90" s="238"/>
      <c r="BA90" s="210"/>
      <c r="BB90" s="194"/>
    </row>
    <row r="91" spans="1:54" s="195" customFormat="1" ht="79.900000000000006" customHeight="1" x14ac:dyDescent="0.25">
      <c r="A91" s="305"/>
      <c r="B91" s="306"/>
      <c r="C91" s="306"/>
      <c r="D91" s="191" t="s">
        <v>43</v>
      </c>
      <c r="E91" s="233">
        <f t="shared" si="146"/>
        <v>0</v>
      </c>
      <c r="F91" s="192">
        <f t="shared" si="147"/>
        <v>0</v>
      </c>
      <c r="G91" s="194"/>
      <c r="H91" s="201"/>
      <c r="I91" s="238"/>
      <c r="J91" s="210"/>
      <c r="K91" s="201"/>
      <c r="L91" s="238"/>
      <c r="M91" s="210"/>
      <c r="N91" s="201"/>
      <c r="O91" s="238"/>
      <c r="P91" s="210"/>
      <c r="Q91" s="201"/>
      <c r="R91" s="238"/>
      <c r="S91" s="210"/>
      <c r="T91" s="201"/>
      <c r="U91" s="238"/>
      <c r="V91" s="210"/>
      <c r="W91" s="201"/>
      <c r="X91" s="238"/>
      <c r="Y91" s="210"/>
      <c r="Z91" s="201"/>
      <c r="AA91" s="194"/>
      <c r="AB91" s="194"/>
      <c r="AC91" s="238"/>
      <c r="AD91" s="210"/>
      <c r="AE91" s="201"/>
      <c r="AF91" s="194"/>
      <c r="AG91" s="194"/>
      <c r="AH91" s="238"/>
      <c r="AI91" s="210"/>
      <c r="AJ91" s="201"/>
      <c r="AK91" s="194"/>
      <c r="AL91" s="194"/>
      <c r="AM91" s="238"/>
      <c r="AN91" s="210"/>
      <c r="AO91" s="201"/>
      <c r="AP91" s="194"/>
      <c r="AQ91" s="194"/>
      <c r="AR91" s="238"/>
      <c r="AS91" s="210"/>
      <c r="AT91" s="201"/>
      <c r="AU91" s="194"/>
      <c r="AV91" s="194"/>
      <c r="AW91" s="238"/>
      <c r="AX91" s="210"/>
      <c r="AY91" s="201"/>
      <c r="AZ91" s="238"/>
      <c r="BA91" s="210"/>
      <c r="BB91" s="194"/>
    </row>
    <row r="92" spans="1:54" s="195" customFormat="1" ht="40.5" customHeight="1" x14ac:dyDescent="0.25">
      <c r="A92" s="324" t="s">
        <v>360</v>
      </c>
      <c r="B92" s="306" t="s">
        <v>361</v>
      </c>
      <c r="C92" s="307" t="s">
        <v>437</v>
      </c>
      <c r="D92" s="191" t="s">
        <v>297</v>
      </c>
      <c r="E92" s="233">
        <f t="shared" si="146"/>
        <v>0</v>
      </c>
      <c r="F92" s="192">
        <f t="shared" si="147"/>
        <v>0</v>
      </c>
      <c r="G92" s="194"/>
      <c r="H92" s="201"/>
      <c r="I92" s="238"/>
      <c r="J92" s="210"/>
      <c r="K92" s="201"/>
      <c r="L92" s="238"/>
      <c r="M92" s="210"/>
      <c r="N92" s="201"/>
      <c r="O92" s="238"/>
      <c r="P92" s="210"/>
      <c r="Q92" s="201"/>
      <c r="R92" s="238"/>
      <c r="S92" s="210"/>
      <c r="T92" s="201"/>
      <c r="U92" s="238"/>
      <c r="V92" s="210"/>
      <c r="W92" s="201"/>
      <c r="X92" s="238"/>
      <c r="Y92" s="210"/>
      <c r="Z92" s="201"/>
      <c r="AA92" s="194"/>
      <c r="AB92" s="194"/>
      <c r="AC92" s="238"/>
      <c r="AD92" s="210"/>
      <c r="AE92" s="201"/>
      <c r="AF92" s="194"/>
      <c r="AG92" s="194"/>
      <c r="AH92" s="238"/>
      <c r="AI92" s="210"/>
      <c r="AJ92" s="201"/>
      <c r="AK92" s="194"/>
      <c r="AL92" s="194"/>
      <c r="AM92" s="238"/>
      <c r="AN92" s="210"/>
      <c r="AO92" s="201"/>
      <c r="AP92" s="194"/>
      <c r="AQ92" s="194"/>
      <c r="AR92" s="238"/>
      <c r="AS92" s="210"/>
      <c r="AT92" s="201"/>
      <c r="AU92" s="194"/>
      <c r="AV92" s="194"/>
      <c r="AW92" s="238"/>
      <c r="AX92" s="210"/>
      <c r="AY92" s="201"/>
      <c r="AZ92" s="238"/>
      <c r="BA92" s="210"/>
      <c r="BB92" s="194"/>
    </row>
    <row r="93" spans="1:54" s="195" customFormat="1" ht="70.900000000000006" customHeight="1" x14ac:dyDescent="0.25">
      <c r="A93" s="325"/>
      <c r="B93" s="306"/>
      <c r="C93" s="306"/>
      <c r="D93" s="191" t="s">
        <v>43</v>
      </c>
      <c r="E93" s="233">
        <f t="shared" si="146"/>
        <v>0</v>
      </c>
      <c r="F93" s="192">
        <f t="shared" si="147"/>
        <v>0</v>
      </c>
      <c r="G93" s="194"/>
      <c r="H93" s="201"/>
      <c r="I93" s="238"/>
      <c r="J93" s="210"/>
      <c r="K93" s="201"/>
      <c r="L93" s="238"/>
      <c r="M93" s="210"/>
      <c r="N93" s="201"/>
      <c r="O93" s="238"/>
      <c r="P93" s="210"/>
      <c r="Q93" s="201"/>
      <c r="R93" s="238"/>
      <c r="S93" s="210"/>
      <c r="T93" s="201"/>
      <c r="U93" s="238"/>
      <c r="V93" s="210"/>
      <c r="W93" s="201"/>
      <c r="X93" s="238"/>
      <c r="Y93" s="210"/>
      <c r="Z93" s="201"/>
      <c r="AA93" s="194"/>
      <c r="AB93" s="194"/>
      <c r="AC93" s="238"/>
      <c r="AD93" s="210"/>
      <c r="AE93" s="201"/>
      <c r="AF93" s="194"/>
      <c r="AG93" s="194"/>
      <c r="AH93" s="238"/>
      <c r="AI93" s="210"/>
      <c r="AJ93" s="201"/>
      <c r="AK93" s="194"/>
      <c r="AL93" s="194"/>
      <c r="AM93" s="238"/>
      <c r="AN93" s="210"/>
      <c r="AO93" s="201"/>
      <c r="AP93" s="194"/>
      <c r="AQ93" s="194"/>
      <c r="AR93" s="238"/>
      <c r="AS93" s="210"/>
      <c r="AT93" s="201"/>
      <c r="AU93" s="194"/>
      <c r="AV93" s="194"/>
      <c r="AW93" s="238"/>
      <c r="AX93" s="210"/>
      <c r="AY93" s="201"/>
      <c r="AZ93" s="238"/>
      <c r="BA93" s="210"/>
      <c r="BB93" s="194"/>
    </row>
    <row r="94" spans="1:54" s="195" customFormat="1" ht="38.25" customHeight="1" x14ac:dyDescent="0.25">
      <c r="A94" s="320" t="s">
        <v>362</v>
      </c>
      <c r="B94" s="306" t="s">
        <v>363</v>
      </c>
      <c r="C94" s="306" t="s">
        <v>437</v>
      </c>
      <c r="D94" s="191" t="s">
        <v>297</v>
      </c>
      <c r="E94" s="233">
        <f t="shared" si="146"/>
        <v>0</v>
      </c>
      <c r="F94" s="192">
        <f t="shared" si="147"/>
        <v>0</v>
      </c>
      <c r="G94" s="194"/>
      <c r="H94" s="201"/>
      <c r="I94" s="238"/>
      <c r="J94" s="210"/>
      <c r="K94" s="201"/>
      <c r="L94" s="238"/>
      <c r="M94" s="210"/>
      <c r="N94" s="201"/>
      <c r="O94" s="238"/>
      <c r="P94" s="210"/>
      <c r="Q94" s="201"/>
      <c r="R94" s="238"/>
      <c r="S94" s="210"/>
      <c r="T94" s="201"/>
      <c r="U94" s="238"/>
      <c r="V94" s="210"/>
      <c r="W94" s="201"/>
      <c r="X94" s="238"/>
      <c r="Y94" s="210"/>
      <c r="Z94" s="201"/>
      <c r="AA94" s="194"/>
      <c r="AB94" s="194"/>
      <c r="AC94" s="238"/>
      <c r="AD94" s="210"/>
      <c r="AE94" s="201"/>
      <c r="AF94" s="194"/>
      <c r="AG94" s="194"/>
      <c r="AH94" s="238"/>
      <c r="AI94" s="210"/>
      <c r="AJ94" s="201"/>
      <c r="AK94" s="194"/>
      <c r="AL94" s="194"/>
      <c r="AM94" s="238"/>
      <c r="AN94" s="210"/>
      <c r="AO94" s="201"/>
      <c r="AP94" s="194"/>
      <c r="AQ94" s="194"/>
      <c r="AR94" s="238"/>
      <c r="AS94" s="210"/>
      <c r="AT94" s="201"/>
      <c r="AU94" s="194"/>
      <c r="AV94" s="194"/>
      <c r="AW94" s="238"/>
      <c r="AX94" s="210"/>
      <c r="AY94" s="201"/>
      <c r="AZ94" s="238"/>
      <c r="BA94" s="210"/>
      <c r="BB94" s="194"/>
    </row>
    <row r="95" spans="1:54" s="195" customFormat="1" ht="73.900000000000006" customHeight="1" x14ac:dyDescent="0.25">
      <c r="A95" s="321"/>
      <c r="B95" s="321"/>
      <c r="C95" s="321"/>
      <c r="D95" s="191" t="s">
        <v>43</v>
      </c>
      <c r="E95" s="233">
        <f t="shared" si="146"/>
        <v>0</v>
      </c>
      <c r="F95" s="192">
        <f t="shared" si="147"/>
        <v>0</v>
      </c>
      <c r="G95" s="194"/>
      <c r="H95" s="201"/>
      <c r="I95" s="238"/>
      <c r="J95" s="210"/>
      <c r="K95" s="201"/>
      <c r="L95" s="238"/>
      <c r="M95" s="210"/>
      <c r="N95" s="201"/>
      <c r="O95" s="238"/>
      <c r="P95" s="210"/>
      <c r="Q95" s="201"/>
      <c r="R95" s="238"/>
      <c r="S95" s="210"/>
      <c r="T95" s="201"/>
      <c r="U95" s="238"/>
      <c r="V95" s="210"/>
      <c r="W95" s="201"/>
      <c r="X95" s="238"/>
      <c r="Y95" s="210"/>
      <c r="Z95" s="201"/>
      <c r="AA95" s="194"/>
      <c r="AB95" s="194"/>
      <c r="AC95" s="238"/>
      <c r="AD95" s="210"/>
      <c r="AE95" s="201"/>
      <c r="AF95" s="194"/>
      <c r="AG95" s="194"/>
      <c r="AH95" s="238"/>
      <c r="AI95" s="210"/>
      <c r="AJ95" s="201"/>
      <c r="AK95" s="194"/>
      <c r="AL95" s="194"/>
      <c r="AM95" s="238"/>
      <c r="AN95" s="210"/>
      <c r="AO95" s="201"/>
      <c r="AP95" s="194"/>
      <c r="AQ95" s="194"/>
      <c r="AR95" s="238"/>
      <c r="AS95" s="210"/>
      <c r="AT95" s="201"/>
      <c r="AU95" s="194"/>
      <c r="AV95" s="194"/>
      <c r="AW95" s="238"/>
      <c r="AX95" s="210"/>
      <c r="AY95" s="201"/>
      <c r="AZ95" s="238"/>
      <c r="BA95" s="210"/>
      <c r="BB95" s="194"/>
    </row>
    <row r="96" spans="1:54" s="195" customFormat="1" ht="32.25" customHeight="1" x14ac:dyDescent="0.25">
      <c r="A96" s="322" t="s">
        <v>364</v>
      </c>
      <c r="B96" s="322" t="s">
        <v>365</v>
      </c>
      <c r="C96" s="321"/>
      <c r="D96" s="191" t="s">
        <v>297</v>
      </c>
      <c r="E96" s="233">
        <f t="shared" si="146"/>
        <v>0</v>
      </c>
      <c r="F96" s="192">
        <f t="shared" si="147"/>
        <v>0</v>
      </c>
      <c r="G96" s="194"/>
      <c r="H96" s="201"/>
      <c r="I96" s="238"/>
      <c r="J96" s="210"/>
      <c r="K96" s="201"/>
      <c r="L96" s="238"/>
      <c r="M96" s="210"/>
      <c r="N96" s="201"/>
      <c r="O96" s="238"/>
      <c r="P96" s="210"/>
      <c r="Q96" s="201"/>
      <c r="R96" s="238"/>
      <c r="S96" s="210"/>
      <c r="T96" s="201"/>
      <c r="U96" s="238"/>
      <c r="V96" s="210"/>
      <c r="W96" s="201"/>
      <c r="X96" s="238"/>
      <c r="Y96" s="210"/>
      <c r="Z96" s="201"/>
      <c r="AA96" s="194"/>
      <c r="AB96" s="194"/>
      <c r="AC96" s="238"/>
      <c r="AD96" s="210"/>
      <c r="AE96" s="201"/>
      <c r="AF96" s="194"/>
      <c r="AG96" s="194"/>
      <c r="AH96" s="238"/>
      <c r="AI96" s="210"/>
      <c r="AJ96" s="201"/>
      <c r="AK96" s="194"/>
      <c r="AL96" s="194"/>
      <c r="AM96" s="238"/>
      <c r="AN96" s="210"/>
      <c r="AO96" s="201"/>
      <c r="AP96" s="194"/>
      <c r="AQ96" s="194"/>
      <c r="AR96" s="238"/>
      <c r="AS96" s="210"/>
      <c r="AT96" s="201"/>
      <c r="AU96" s="194"/>
      <c r="AV96" s="194"/>
      <c r="AW96" s="238"/>
      <c r="AX96" s="210"/>
      <c r="AY96" s="201"/>
      <c r="AZ96" s="238"/>
      <c r="BA96" s="210"/>
      <c r="BB96" s="194"/>
    </row>
    <row r="97" spans="1:54" s="195" customFormat="1" ht="24" customHeight="1" x14ac:dyDescent="0.25">
      <c r="A97" s="323"/>
      <c r="B97" s="323"/>
      <c r="C97" s="321"/>
      <c r="D97" s="191" t="s">
        <v>43</v>
      </c>
      <c r="E97" s="233">
        <f t="shared" si="146"/>
        <v>0</v>
      </c>
      <c r="F97" s="192">
        <f t="shared" si="147"/>
        <v>0</v>
      </c>
      <c r="G97" s="194"/>
      <c r="H97" s="201"/>
      <c r="I97" s="238"/>
      <c r="J97" s="210"/>
      <c r="K97" s="201"/>
      <c r="L97" s="238"/>
      <c r="M97" s="210"/>
      <c r="N97" s="201"/>
      <c r="O97" s="238"/>
      <c r="P97" s="210"/>
      <c r="Q97" s="201"/>
      <c r="R97" s="238"/>
      <c r="S97" s="210"/>
      <c r="T97" s="201"/>
      <c r="U97" s="238"/>
      <c r="V97" s="210"/>
      <c r="W97" s="201"/>
      <c r="X97" s="238"/>
      <c r="Y97" s="210"/>
      <c r="Z97" s="201"/>
      <c r="AA97" s="194"/>
      <c r="AB97" s="194"/>
      <c r="AC97" s="238"/>
      <c r="AD97" s="210"/>
      <c r="AE97" s="201"/>
      <c r="AF97" s="194"/>
      <c r="AG97" s="194"/>
      <c r="AH97" s="238"/>
      <c r="AI97" s="210"/>
      <c r="AJ97" s="201"/>
      <c r="AK97" s="194"/>
      <c r="AL97" s="194"/>
      <c r="AM97" s="238"/>
      <c r="AN97" s="210"/>
      <c r="AO97" s="201"/>
      <c r="AP97" s="194"/>
      <c r="AQ97" s="194"/>
      <c r="AR97" s="238"/>
      <c r="AS97" s="210"/>
      <c r="AT97" s="201"/>
      <c r="AU97" s="194"/>
      <c r="AV97" s="194"/>
      <c r="AW97" s="238"/>
      <c r="AX97" s="210"/>
      <c r="AY97" s="201"/>
      <c r="AZ97" s="238"/>
      <c r="BA97" s="210"/>
      <c r="BB97" s="194"/>
    </row>
    <row r="98" spans="1:54" s="195" customFormat="1" ht="30.75" customHeight="1" x14ac:dyDescent="0.25">
      <c r="A98" s="321" t="s">
        <v>366</v>
      </c>
      <c r="B98" s="321" t="s">
        <v>367</v>
      </c>
      <c r="C98" s="321" t="s">
        <v>368</v>
      </c>
      <c r="D98" s="191" t="s">
        <v>297</v>
      </c>
      <c r="E98" s="233">
        <f t="shared" si="146"/>
        <v>0</v>
      </c>
      <c r="F98" s="192">
        <f t="shared" si="147"/>
        <v>0</v>
      </c>
      <c r="G98" s="194"/>
      <c r="H98" s="201"/>
      <c r="I98" s="238"/>
      <c r="J98" s="210"/>
      <c r="K98" s="201"/>
      <c r="L98" s="238"/>
      <c r="M98" s="210"/>
      <c r="N98" s="201"/>
      <c r="O98" s="238"/>
      <c r="P98" s="210"/>
      <c r="Q98" s="201"/>
      <c r="R98" s="238"/>
      <c r="S98" s="210"/>
      <c r="T98" s="201"/>
      <c r="U98" s="238"/>
      <c r="V98" s="210"/>
      <c r="W98" s="201"/>
      <c r="X98" s="238"/>
      <c r="Y98" s="210"/>
      <c r="Z98" s="201"/>
      <c r="AA98" s="194"/>
      <c r="AB98" s="194"/>
      <c r="AC98" s="238"/>
      <c r="AD98" s="210"/>
      <c r="AE98" s="201"/>
      <c r="AF98" s="194"/>
      <c r="AG98" s="194"/>
      <c r="AH98" s="238"/>
      <c r="AI98" s="210"/>
      <c r="AJ98" s="201"/>
      <c r="AK98" s="194"/>
      <c r="AL98" s="194"/>
      <c r="AM98" s="238"/>
      <c r="AN98" s="210"/>
      <c r="AO98" s="201"/>
      <c r="AP98" s="194"/>
      <c r="AQ98" s="194"/>
      <c r="AR98" s="238"/>
      <c r="AS98" s="210"/>
      <c r="AT98" s="201"/>
      <c r="AU98" s="194"/>
      <c r="AV98" s="194"/>
      <c r="AW98" s="238"/>
      <c r="AX98" s="210"/>
      <c r="AY98" s="201"/>
      <c r="AZ98" s="238"/>
      <c r="BA98" s="210"/>
      <c r="BB98" s="194"/>
    </row>
    <row r="99" spans="1:54" s="195" customFormat="1" ht="42.75" customHeight="1" x14ac:dyDescent="0.25">
      <c r="A99" s="321"/>
      <c r="B99" s="321"/>
      <c r="C99" s="321"/>
      <c r="D99" s="191" t="s">
        <v>43</v>
      </c>
      <c r="E99" s="233">
        <f t="shared" si="146"/>
        <v>0</v>
      </c>
      <c r="F99" s="192">
        <f t="shared" si="147"/>
        <v>0</v>
      </c>
      <c r="G99" s="194"/>
      <c r="H99" s="201"/>
      <c r="I99" s="238"/>
      <c r="J99" s="210"/>
      <c r="K99" s="201"/>
      <c r="L99" s="238"/>
      <c r="M99" s="210"/>
      <c r="N99" s="201"/>
      <c r="O99" s="238"/>
      <c r="P99" s="210"/>
      <c r="Q99" s="201"/>
      <c r="R99" s="238"/>
      <c r="S99" s="210"/>
      <c r="T99" s="201"/>
      <c r="U99" s="238"/>
      <c r="V99" s="210"/>
      <c r="W99" s="201"/>
      <c r="X99" s="238"/>
      <c r="Y99" s="210"/>
      <c r="Z99" s="201"/>
      <c r="AA99" s="194"/>
      <c r="AB99" s="194"/>
      <c r="AC99" s="238"/>
      <c r="AD99" s="210"/>
      <c r="AE99" s="201"/>
      <c r="AF99" s="194"/>
      <c r="AG99" s="194"/>
      <c r="AH99" s="238"/>
      <c r="AI99" s="210"/>
      <c r="AJ99" s="201"/>
      <c r="AK99" s="194"/>
      <c r="AL99" s="194"/>
      <c r="AM99" s="238"/>
      <c r="AN99" s="210"/>
      <c r="AO99" s="201"/>
      <c r="AP99" s="194"/>
      <c r="AQ99" s="194"/>
      <c r="AR99" s="238"/>
      <c r="AS99" s="210"/>
      <c r="AT99" s="201"/>
      <c r="AU99" s="194"/>
      <c r="AV99" s="194"/>
      <c r="AW99" s="238"/>
      <c r="AX99" s="210"/>
      <c r="AY99" s="201"/>
      <c r="AZ99" s="238"/>
      <c r="BA99" s="210"/>
      <c r="BB99" s="194"/>
    </row>
    <row r="100" spans="1:54" s="195" customFormat="1" ht="30" customHeight="1" x14ac:dyDescent="0.25">
      <c r="A100" s="308" t="s">
        <v>369</v>
      </c>
      <c r="B100" s="309"/>
      <c r="C100" s="310"/>
      <c r="D100" s="191" t="s">
        <v>297</v>
      </c>
      <c r="E100" s="233">
        <f t="shared" si="146"/>
        <v>2636.8</v>
      </c>
      <c r="F100" s="192">
        <f t="shared" si="147"/>
        <v>200</v>
      </c>
      <c r="G100" s="194">
        <f>F100/E100*100</f>
        <v>7.5849514563106792</v>
      </c>
      <c r="H100" s="193">
        <f t="shared" ref="H100" si="148">H101+H102+H103</f>
        <v>0</v>
      </c>
      <c r="I100" s="230">
        <f t="shared" ref="I100" si="149">I101+I102+I103</f>
        <v>0</v>
      </c>
      <c r="J100" s="192"/>
      <c r="K100" s="193">
        <f t="shared" ref="K100" si="150">K101+K102+K103</f>
        <v>0</v>
      </c>
      <c r="L100" s="238"/>
      <c r="M100" s="210"/>
      <c r="N100" s="193">
        <f t="shared" ref="N100:O100" si="151">N101+N102+N103</f>
        <v>200</v>
      </c>
      <c r="O100" s="193">
        <f t="shared" si="151"/>
        <v>200</v>
      </c>
      <c r="P100" s="210"/>
      <c r="Q100" s="193">
        <f t="shared" ref="Q100" si="152">Q101+Q102+Q103</f>
        <v>0</v>
      </c>
      <c r="R100" s="238"/>
      <c r="S100" s="210"/>
      <c r="T100" s="193">
        <f t="shared" ref="T100" si="153">T101+T102+T103</f>
        <v>0</v>
      </c>
      <c r="U100" s="238"/>
      <c r="V100" s="210"/>
      <c r="W100" s="193">
        <f t="shared" ref="W100" si="154">W101+W102+W103</f>
        <v>1274.4000000000001</v>
      </c>
      <c r="X100" s="238"/>
      <c r="Y100" s="210"/>
      <c r="Z100" s="193">
        <f t="shared" ref="Z100" si="155">Z101+Z102+Z103</f>
        <v>0</v>
      </c>
      <c r="AA100" s="194"/>
      <c r="AB100" s="194"/>
      <c r="AC100" s="238"/>
      <c r="AD100" s="210"/>
      <c r="AE100" s="193">
        <f t="shared" ref="AE100" si="156">AE101+AE102+AE103</f>
        <v>0</v>
      </c>
      <c r="AF100" s="194"/>
      <c r="AG100" s="194"/>
      <c r="AH100" s="238"/>
      <c r="AI100" s="210"/>
      <c r="AJ100" s="193">
        <f t="shared" ref="AJ100" si="157">AJ101+AJ102+AJ103</f>
        <v>50</v>
      </c>
      <c r="AK100" s="194"/>
      <c r="AL100" s="194"/>
      <c r="AM100" s="238"/>
      <c r="AN100" s="210"/>
      <c r="AO100" s="193">
        <f t="shared" ref="AO100" si="158">AO101+AO102+AO103</f>
        <v>662.4</v>
      </c>
      <c r="AP100" s="194"/>
      <c r="AQ100" s="194"/>
      <c r="AR100" s="238"/>
      <c r="AS100" s="210"/>
      <c r="AT100" s="193">
        <f t="shared" ref="AT100" si="159">AT101+AT102+AT103</f>
        <v>450</v>
      </c>
      <c r="AU100" s="194"/>
      <c r="AV100" s="194"/>
      <c r="AW100" s="238"/>
      <c r="AX100" s="210"/>
      <c r="AY100" s="193">
        <f t="shared" ref="AY100" si="160">AY101+AY102+AY103</f>
        <v>0</v>
      </c>
      <c r="AZ100" s="238"/>
      <c r="BA100" s="210"/>
      <c r="BB100" s="194"/>
    </row>
    <row r="101" spans="1:54" s="195" customFormat="1" ht="33.75" customHeight="1" x14ac:dyDescent="0.25">
      <c r="A101" s="311"/>
      <c r="B101" s="312"/>
      <c r="C101" s="313"/>
      <c r="D101" s="191" t="s">
        <v>37</v>
      </c>
      <c r="E101" s="233">
        <f t="shared" si="146"/>
        <v>0</v>
      </c>
      <c r="F101" s="192">
        <f t="shared" si="147"/>
        <v>0</v>
      </c>
      <c r="G101" s="194" t="e">
        <f t="shared" ref="G101:G147" si="161">F101/E101*100</f>
        <v>#DIV/0!</v>
      </c>
      <c r="H101" s="193">
        <f t="shared" ref="H101" si="162">H31</f>
        <v>0</v>
      </c>
      <c r="I101" s="230">
        <f t="shared" ref="I101" si="163">I31</f>
        <v>0</v>
      </c>
      <c r="J101" s="192"/>
      <c r="K101" s="193">
        <f t="shared" ref="K101" si="164">K31</f>
        <v>0</v>
      </c>
      <c r="L101" s="238"/>
      <c r="M101" s="210"/>
      <c r="N101" s="193">
        <f t="shared" ref="N101:O101" si="165">N31</f>
        <v>0</v>
      </c>
      <c r="O101" s="193">
        <f t="shared" si="165"/>
        <v>0</v>
      </c>
      <c r="P101" s="210"/>
      <c r="Q101" s="193">
        <f t="shared" ref="Q101" si="166">Q31</f>
        <v>0</v>
      </c>
      <c r="R101" s="238"/>
      <c r="S101" s="210"/>
      <c r="T101" s="193">
        <f t="shared" ref="T101" si="167">T31</f>
        <v>0</v>
      </c>
      <c r="U101" s="238"/>
      <c r="V101" s="210"/>
      <c r="W101" s="193">
        <f t="shared" ref="W101" si="168">W31</f>
        <v>0</v>
      </c>
      <c r="X101" s="238"/>
      <c r="Y101" s="210"/>
      <c r="Z101" s="193">
        <f t="shared" ref="Z101" si="169">Z31</f>
        <v>0</v>
      </c>
      <c r="AA101" s="194"/>
      <c r="AB101" s="194"/>
      <c r="AC101" s="238"/>
      <c r="AD101" s="210"/>
      <c r="AE101" s="193">
        <f t="shared" ref="AE101" si="170">AE31</f>
        <v>0</v>
      </c>
      <c r="AF101" s="194"/>
      <c r="AG101" s="194"/>
      <c r="AH101" s="238"/>
      <c r="AI101" s="210"/>
      <c r="AJ101" s="193">
        <f t="shared" ref="AJ101" si="171">AJ31</f>
        <v>0</v>
      </c>
      <c r="AK101" s="194"/>
      <c r="AL101" s="194"/>
      <c r="AM101" s="238"/>
      <c r="AN101" s="210"/>
      <c r="AO101" s="193">
        <f t="shared" ref="AO101" si="172">AO31</f>
        <v>0</v>
      </c>
      <c r="AP101" s="194"/>
      <c r="AQ101" s="194"/>
      <c r="AR101" s="238"/>
      <c r="AS101" s="210"/>
      <c r="AT101" s="193">
        <f t="shared" ref="AT101" si="173">AT31</f>
        <v>0</v>
      </c>
      <c r="AU101" s="194"/>
      <c r="AV101" s="194"/>
      <c r="AW101" s="238"/>
      <c r="AX101" s="210"/>
      <c r="AY101" s="193">
        <f>AY31</f>
        <v>0</v>
      </c>
      <c r="AZ101" s="238"/>
      <c r="BA101" s="210"/>
      <c r="BB101" s="194"/>
    </row>
    <row r="102" spans="1:54" s="195" customFormat="1" ht="35.25" customHeight="1" x14ac:dyDescent="0.25">
      <c r="A102" s="311"/>
      <c r="B102" s="312"/>
      <c r="C102" s="313"/>
      <c r="D102" s="191" t="s">
        <v>297</v>
      </c>
      <c r="E102" s="233">
        <f t="shared" si="146"/>
        <v>529.9</v>
      </c>
      <c r="F102" s="192">
        <f t="shared" si="147"/>
        <v>0</v>
      </c>
      <c r="G102" s="194">
        <f t="shared" si="161"/>
        <v>0</v>
      </c>
      <c r="H102" s="193">
        <f t="shared" ref="H102" si="174">H32</f>
        <v>0</v>
      </c>
      <c r="I102" s="230">
        <f t="shared" ref="I102" si="175">I32</f>
        <v>0</v>
      </c>
      <c r="J102" s="192"/>
      <c r="K102" s="193">
        <f t="shared" ref="K102" si="176">K32</f>
        <v>0</v>
      </c>
      <c r="L102" s="238"/>
      <c r="M102" s="210"/>
      <c r="N102" s="193">
        <f t="shared" ref="N102:O102" si="177">N32</f>
        <v>0</v>
      </c>
      <c r="O102" s="193">
        <f t="shared" si="177"/>
        <v>0</v>
      </c>
      <c r="P102" s="210"/>
      <c r="Q102" s="193">
        <f t="shared" ref="Q102" si="178">Q32</f>
        <v>0</v>
      </c>
      <c r="R102" s="238"/>
      <c r="S102" s="210"/>
      <c r="T102" s="193">
        <f t="shared" ref="T102" si="179">T32</f>
        <v>0</v>
      </c>
      <c r="U102" s="238"/>
      <c r="V102" s="210"/>
      <c r="W102" s="193">
        <f t="shared" ref="W102" si="180">W32</f>
        <v>0</v>
      </c>
      <c r="X102" s="238"/>
      <c r="Y102" s="210"/>
      <c r="Z102" s="193">
        <f t="shared" ref="Z102" si="181">Z32</f>
        <v>0</v>
      </c>
      <c r="AA102" s="194"/>
      <c r="AB102" s="194"/>
      <c r="AC102" s="238"/>
      <c r="AD102" s="210"/>
      <c r="AE102" s="193">
        <f t="shared" ref="AE102" si="182">AE32</f>
        <v>0</v>
      </c>
      <c r="AF102" s="194"/>
      <c r="AG102" s="194"/>
      <c r="AH102" s="238"/>
      <c r="AI102" s="210"/>
      <c r="AJ102" s="193">
        <f t="shared" ref="AJ102" si="183">AJ32</f>
        <v>0</v>
      </c>
      <c r="AK102" s="194"/>
      <c r="AL102" s="194"/>
      <c r="AM102" s="238"/>
      <c r="AN102" s="210"/>
      <c r="AO102" s="193">
        <f t="shared" ref="AO102" si="184">AO32</f>
        <v>529.9</v>
      </c>
      <c r="AP102" s="194"/>
      <c r="AQ102" s="194"/>
      <c r="AR102" s="238"/>
      <c r="AS102" s="210"/>
      <c r="AT102" s="193">
        <f t="shared" ref="AT102" si="185">AT32</f>
        <v>0</v>
      </c>
      <c r="AU102" s="194"/>
      <c r="AV102" s="194"/>
      <c r="AW102" s="238"/>
      <c r="AX102" s="210"/>
      <c r="AY102" s="193">
        <f>AY32</f>
        <v>0</v>
      </c>
      <c r="AZ102" s="238"/>
      <c r="BA102" s="210"/>
      <c r="BB102" s="194"/>
    </row>
    <row r="103" spans="1:54" s="195" customFormat="1" ht="34.5" customHeight="1" x14ac:dyDescent="0.25">
      <c r="A103" s="314"/>
      <c r="B103" s="315"/>
      <c r="C103" s="316"/>
      <c r="D103" s="191" t="s">
        <v>43</v>
      </c>
      <c r="E103" s="233">
        <f t="shared" si="146"/>
        <v>2106.9</v>
      </c>
      <c r="F103" s="233">
        <f t="shared" si="146"/>
        <v>200</v>
      </c>
      <c r="G103" s="194">
        <f t="shared" si="161"/>
        <v>9.4926194883478097</v>
      </c>
      <c r="H103" s="193">
        <f t="shared" ref="H103" si="186">H33</f>
        <v>0</v>
      </c>
      <c r="I103" s="230">
        <f t="shared" ref="I103" si="187">I33</f>
        <v>0</v>
      </c>
      <c r="J103" s="192"/>
      <c r="K103" s="193">
        <f t="shared" ref="K103" si="188">K33</f>
        <v>0</v>
      </c>
      <c r="L103" s="238"/>
      <c r="M103" s="210"/>
      <c r="N103" s="193">
        <f t="shared" ref="N103:O103" si="189">N33</f>
        <v>200</v>
      </c>
      <c r="O103" s="193">
        <f t="shared" si="189"/>
        <v>200</v>
      </c>
      <c r="P103" s="210"/>
      <c r="Q103" s="193">
        <f t="shared" ref="Q103" si="190">Q33</f>
        <v>0</v>
      </c>
      <c r="R103" s="238"/>
      <c r="S103" s="210"/>
      <c r="T103" s="193">
        <f t="shared" ref="T103" si="191">T33</f>
        <v>0</v>
      </c>
      <c r="U103" s="238"/>
      <c r="V103" s="210"/>
      <c r="W103" s="193">
        <f t="shared" ref="W103" si="192">W33</f>
        <v>1274.4000000000001</v>
      </c>
      <c r="X103" s="238"/>
      <c r="Y103" s="210"/>
      <c r="Z103" s="193">
        <f t="shared" ref="Z103" si="193">Z33</f>
        <v>0</v>
      </c>
      <c r="AA103" s="194"/>
      <c r="AB103" s="194"/>
      <c r="AC103" s="238"/>
      <c r="AD103" s="210"/>
      <c r="AE103" s="193">
        <f t="shared" ref="AE103" si="194">AE33</f>
        <v>0</v>
      </c>
      <c r="AF103" s="194"/>
      <c r="AG103" s="194"/>
      <c r="AH103" s="238"/>
      <c r="AI103" s="210"/>
      <c r="AJ103" s="193">
        <f t="shared" ref="AJ103" si="195">AJ33</f>
        <v>50</v>
      </c>
      <c r="AK103" s="194"/>
      <c r="AL103" s="194"/>
      <c r="AM103" s="238"/>
      <c r="AN103" s="210"/>
      <c r="AO103" s="193">
        <f t="shared" ref="AO103" si="196">AO33</f>
        <v>132.5</v>
      </c>
      <c r="AP103" s="194"/>
      <c r="AQ103" s="194"/>
      <c r="AR103" s="238"/>
      <c r="AS103" s="210"/>
      <c r="AT103" s="193">
        <f t="shared" ref="AT103" si="197">AT33</f>
        <v>450</v>
      </c>
      <c r="AU103" s="194"/>
      <c r="AV103" s="194"/>
      <c r="AW103" s="238"/>
      <c r="AX103" s="210"/>
      <c r="AY103" s="193">
        <f>AY33</f>
        <v>0</v>
      </c>
      <c r="AZ103" s="238"/>
      <c r="BA103" s="210"/>
      <c r="BB103" s="194"/>
    </row>
    <row r="104" spans="1:54" s="195" customFormat="1" ht="51.6" customHeight="1" x14ac:dyDescent="0.25">
      <c r="A104" s="317" t="s">
        <v>282</v>
      </c>
      <c r="B104" s="318"/>
      <c r="C104" s="319"/>
      <c r="D104" s="191" t="s">
        <v>43</v>
      </c>
      <c r="E104" s="233">
        <f t="shared" si="146"/>
        <v>211</v>
      </c>
      <c r="F104" s="192">
        <f t="shared" si="147"/>
        <v>0</v>
      </c>
      <c r="G104" s="194">
        <f t="shared" si="161"/>
        <v>0</v>
      </c>
      <c r="H104" s="193">
        <f t="shared" ref="H104" si="198">H67+H70</f>
        <v>0</v>
      </c>
      <c r="I104" s="230">
        <f t="shared" ref="I104" si="199">I67+I70</f>
        <v>0</v>
      </c>
      <c r="J104" s="192"/>
      <c r="K104" s="193">
        <f t="shared" ref="K104" si="200">K67+K70</f>
        <v>0</v>
      </c>
      <c r="L104" s="238"/>
      <c r="M104" s="210"/>
      <c r="N104" s="193">
        <f t="shared" ref="N104:O104" si="201">N67+N70</f>
        <v>0</v>
      </c>
      <c r="O104" s="193">
        <f t="shared" si="201"/>
        <v>0</v>
      </c>
      <c r="P104" s="210"/>
      <c r="Q104" s="193">
        <f t="shared" ref="Q104" si="202">Q67+Q70</f>
        <v>0</v>
      </c>
      <c r="R104" s="238"/>
      <c r="S104" s="210"/>
      <c r="T104" s="193">
        <f t="shared" ref="T104" si="203">T67+T70</f>
        <v>0</v>
      </c>
      <c r="U104" s="238"/>
      <c r="V104" s="210"/>
      <c r="W104" s="193">
        <f t="shared" ref="W104" si="204">W67+W70</f>
        <v>211</v>
      </c>
      <c r="X104" s="238"/>
      <c r="Y104" s="210"/>
      <c r="Z104" s="193">
        <f t="shared" ref="Z104" si="205">Z67+Z70</f>
        <v>0</v>
      </c>
      <c r="AA104" s="194"/>
      <c r="AB104" s="194"/>
      <c r="AC104" s="238"/>
      <c r="AD104" s="210"/>
      <c r="AE104" s="193">
        <f t="shared" ref="AE104" si="206">AE67+AE70</f>
        <v>0</v>
      </c>
      <c r="AF104" s="194"/>
      <c r="AG104" s="194"/>
      <c r="AH104" s="238"/>
      <c r="AI104" s="210"/>
      <c r="AJ104" s="193">
        <f t="shared" ref="AJ104" si="207">AJ67+AJ70</f>
        <v>0</v>
      </c>
      <c r="AK104" s="194"/>
      <c r="AL104" s="194"/>
      <c r="AM104" s="238"/>
      <c r="AN104" s="210"/>
      <c r="AO104" s="193">
        <f t="shared" ref="AO104" si="208">AO67+AO70</f>
        <v>0</v>
      </c>
      <c r="AP104" s="194"/>
      <c r="AQ104" s="194"/>
      <c r="AR104" s="238"/>
      <c r="AS104" s="210"/>
      <c r="AT104" s="193">
        <f t="shared" ref="AT104" si="209">AT67+AT70</f>
        <v>0</v>
      </c>
      <c r="AU104" s="194"/>
      <c r="AV104" s="194"/>
      <c r="AW104" s="238"/>
      <c r="AX104" s="210"/>
      <c r="AY104" s="193">
        <f t="shared" ref="AY104" si="210">AY67+AY70</f>
        <v>0</v>
      </c>
      <c r="AZ104" s="238"/>
      <c r="BA104" s="210"/>
      <c r="BB104" s="194"/>
    </row>
    <row r="105" spans="1:54" s="257" customFormat="1" ht="15.75" customHeight="1" x14ac:dyDescent="0.25">
      <c r="A105" s="328" t="s">
        <v>3</v>
      </c>
      <c r="B105" s="302" t="s">
        <v>311</v>
      </c>
      <c r="C105" s="302" t="s">
        <v>281</v>
      </c>
      <c r="D105" s="255" t="s">
        <v>297</v>
      </c>
      <c r="E105" s="233">
        <f t="shared" ref="E105:F124" si="211">SUM(H105+K105+N105+Q105+T105+W105+Z105+AE105+AJ105+AO105+AT105+AY105)</f>
        <v>300</v>
      </c>
      <c r="F105" s="233">
        <f t="shared" si="147"/>
        <v>0</v>
      </c>
      <c r="G105" s="256">
        <f t="shared" si="161"/>
        <v>0</v>
      </c>
      <c r="H105" s="256">
        <f>SUM(H106:H107)</f>
        <v>0</v>
      </c>
      <c r="I105" s="256">
        <f>SUM(I106:I107)</f>
        <v>0</v>
      </c>
      <c r="J105" s="256"/>
      <c r="K105" s="256">
        <f>SUM(K106:K107)</f>
        <v>0</v>
      </c>
      <c r="L105" s="256">
        <f>SUM(L106:L107)</f>
        <v>0</v>
      </c>
      <c r="M105" s="256"/>
      <c r="N105" s="256">
        <f>SUM(N106:N107)</f>
        <v>0</v>
      </c>
      <c r="O105" s="256">
        <f>SUM(O106:O107)</f>
        <v>0</v>
      </c>
      <c r="P105" s="256"/>
      <c r="Q105" s="256">
        <f>SUM(Q106:Q107)</f>
        <v>300</v>
      </c>
      <c r="R105" s="256">
        <f>SUM(R106:R107)</f>
        <v>0</v>
      </c>
      <c r="S105" s="256"/>
      <c r="T105" s="256">
        <f>SUM(T106:T107)</f>
        <v>0</v>
      </c>
      <c r="U105" s="256">
        <f>SUM(U106:U107)</f>
        <v>0</v>
      </c>
      <c r="V105" s="256"/>
      <c r="W105" s="256">
        <f>SUM(W106:W107)</f>
        <v>0</v>
      </c>
      <c r="X105" s="256">
        <f>SUM(X106:X107)</f>
        <v>0</v>
      </c>
      <c r="Y105" s="256"/>
      <c r="Z105" s="256">
        <f>SUM(Z106:Z107)</f>
        <v>0</v>
      </c>
      <c r="AA105" s="256">
        <f t="shared" ref="AA105:AC105" si="212">SUM(AA106:AA107)</f>
        <v>0</v>
      </c>
      <c r="AB105" s="256">
        <f t="shared" si="212"/>
        <v>0</v>
      </c>
      <c r="AC105" s="256">
        <f t="shared" si="212"/>
        <v>0</v>
      </c>
      <c r="AD105" s="256"/>
      <c r="AE105" s="256">
        <f>SUM(AE106:AE107)</f>
        <v>0</v>
      </c>
      <c r="AF105" s="256">
        <f t="shared" ref="AF105:AH105" si="213">SUM(AF106:AF107)</f>
        <v>0</v>
      </c>
      <c r="AG105" s="256">
        <f t="shared" si="213"/>
        <v>0</v>
      </c>
      <c r="AH105" s="256">
        <f t="shared" si="213"/>
        <v>0</v>
      </c>
      <c r="AI105" s="256"/>
      <c r="AJ105" s="256">
        <f>SUM(AJ106:AJ107)</f>
        <v>0</v>
      </c>
      <c r="AK105" s="256">
        <f t="shared" ref="AK105:AM105" si="214">SUM(AK106:AK107)</f>
        <v>0</v>
      </c>
      <c r="AL105" s="256">
        <f t="shared" si="214"/>
        <v>0</v>
      </c>
      <c r="AM105" s="256">
        <f t="shared" si="214"/>
        <v>0</v>
      </c>
      <c r="AN105" s="256"/>
      <c r="AO105" s="256">
        <f>SUM(AO106:AO107)</f>
        <v>0</v>
      </c>
      <c r="AP105" s="256">
        <f t="shared" ref="AP105:AR105" si="215">SUM(AP106:AP107)</f>
        <v>0</v>
      </c>
      <c r="AQ105" s="256">
        <f t="shared" si="215"/>
        <v>0</v>
      </c>
      <c r="AR105" s="256">
        <f t="shared" si="215"/>
        <v>0</v>
      </c>
      <c r="AS105" s="256"/>
      <c r="AT105" s="256">
        <f>SUM(AT106:AT107)</f>
        <v>0</v>
      </c>
      <c r="AU105" s="256">
        <f t="shared" ref="AU105:AW105" si="216">SUM(AU106:AU107)</f>
        <v>0</v>
      </c>
      <c r="AV105" s="256">
        <f t="shared" si="216"/>
        <v>0</v>
      </c>
      <c r="AW105" s="256">
        <f t="shared" si="216"/>
        <v>0</v>
      </c>
      <c r="AX105" s="256"/>
      <c r="AY105" s="256">
        <f>SUM(AY106:AY107)</f>
        <v>0</v>
      </c>
      <c r="AZ105" s="256">
        <f>SUM(AZ106:AZ107)</f>
        <v>0</v>
      </c>
      <c r="BA105" s="256"/>
    </row>
    <row r="106" spans="1:54" s="195" customFormat="1" ht="30" x14ac:dyDescent="0.25">
      <c r="A106" s="361"/>
      <c r="B106" s="339"/>
      <c r="C106" s="339"/>
      <c r="D106" s="191" t="s">
        <v>2</v>
      </c>
      <c r="E106" s="233">
        <f t="shared" si="211"/>
        <v>300</v>
      </c>
      <c r="F106" s="192">
        <f t="shared" si="147"/>
        <v>0</v>
      </c>
      <c r="G106" s="194">
        <f t="shared" si="161"/>
        <v>0</v>
      </c>
      <c r="H106" s="201">
        <f>SUM(H109)</f>
        <v>0</v>
      </c>
      <c r="I106" s="238">
        <f>SUM(I109)</f>
        <v>0</v>
      </c>
      <c r="J106" s="210"/>
      <c r="K106" s="201">
        <f>SUM(K109)</f>
        <v>0</v>
      </c>
      <c r="L106" s="238">
        <f>SUM(L109)</f>
        <v>0</v>
      </c>
      <c r="M106" s="210"/>
      <c r="N106" s="201">
        <f>SUM(N109)</f>
        <v>0</v>
      </c>
      <c r="O106" s="238">
        <f>SUM(O109)</f>
        <v>0</v>
      </c>
      <c r="P106" s="210"/>
      <c r="Q106" s="201">
        <f>SUM(Q109)</f>
        <v>300</v>
      </c>
      <c r="R106" s="238">
        <f>SUM(R109)</f>
        <v>0</v>
      </c>
      <c r="S106" s="210"/>
      <c r="T106" s="201">
        <f>SUM(T109)</f>
        <v>0</v>
      </c>
      <c r="U106" s="238">
        <f>SUM(U109)</f>
        <v>0</v>
      </c>
      <c r="V106" s="210"/>
      <c r="W106" s="201">
        <f>SUM(W109)</f>
        <v>0</v>
      </c>
      <c r="X106" s="238">
        <f>SUM(X109)</f>
        <v>0</v>
      </c>
      <c r="Y106" s="210"/>
      <c r="Z106" s="201">
        <f>SUM(Z109)</f>
        <v>0</v>
      </c>
      <c r="AA106" s="201">
        <f t="shared" ref="AA106:AC106" si="217">SUM(AA109)</f>
        <v>0</v>
      </c>
      <c r="AB106" s="201">
        <f t="shared" si="217"/>
        <v>0</v>
      </c>
      <c r="AC106" s="238">
        <f t="shared" si="217"/>
        <v>0</v>
      </c>
      <c r="AD106" s="210"/>
      <c r="AE106" s="201">
        <f>SUM(AE109)</f>
        <v>0</v>
      </c>
      <c r="AF106" s="201">
        <f t="shared" ref="AF106:AH106" si="218">SUM(AF109)</f>
        <v>0</v>
      </c>
      <c r="AG106" s="201">
        <f t="shared" si="218"/>
        <v>0</v>
      </c>
      <c r="AH106" s="238">
        <f t="shared" si="218"/>
        <v>0</v>
      </c>
      <c r="AI106" s="210"/>
      <c r="AJ106" s="201">
        <f>SUM(AJ109)</f>
        <v>0</v>
      </c>
      <c r="AK106" s="201">
        <f t="shared" ref="AK106:AM106" si="219">SUM(AK109)</f>
        <v>0</v>
      </c>
      <c r="AL106" s="201">
        <f t="shared" si="219"/>
        <v>0</v>
      </c>
      <c r="AM106" s="238">
        <f t="shared" si="219"/>
        <v>0</v>
      </c>
      <c r="AN106" s="210"/>
      <c r="AO106" s="201">
        <f>SUM(AO109)</f>
        <v>0</v>
      </c>
      <c r="AP106" s="201">
        <f t="shared" ref="AP106:AR106" si="220">SUM(AP109)</f>
        <v>0</v>
      </c>
      <c r="AQ106" s="201">
        <f t="shared" si="220"/>
        <v>0</v>
      </c>
      <c r="AR106" s="238">
        <f t="shared" si="220"/>
        <v>0</v>
      </c>
      <c r="AS106" s="210"/>
      <c r="AT106" s="201">
        <f>SUM(AT109)</f>
        <v>0</v>
      </c>
      <c r="AU106" s="201">
        <f t="shared" ref="AU106:AW106" si="221">SUM(AU109)</f>
        <v>0</v>
      </c>
      <c r="AV106" s="201">
        <f t="shared" si="221"/>
        <v>0</v>
      </c>
      <c r="AW106" s="238">
        <f t="shared" si="221"/>
        <v>0</v>
      </c>
      <c r="AX106" s="210"/>
      <c r="AY106" s="201">
        <f>SUM(AY109)</f>
        <v>0</v>
      </c>
      <c r="AZ106" s="238">
        <f>SUM(AZ109)</f>
        <v>0</v>
      </c>
      <c r="BA106" s="210"/>
    </row>
    <row r="107" spans="1:54" s="195" customFormat="1" x14ac:dyDescent="0.25">
      <c r="A107" s="329"/>
      <c r="B107" s="303"/>
      <c r="C107" s="303"/>
      <c r="D107" s="191" t="s">
        <v>43</v>
      </c>
      <c r="E107" s="233">
        <f t="shared" si="211"/>
        <v>0</v>
      </c>
      <c r="F107" s="192">
        <f t="shared" si="147"/>
        <v>0</v>
      </c>
      <c r="G107" s="194" t="e">
        <f t="shared" si="161"/>
        <v>#DIV/0!</v>
      </c>
      <c r="H107" s="201">
        <f>SUM(H110)</f>
        <v>0</v>
      </c>
      <c r="I107" s="238">
        <f>SUM(I110)</f>
        <v>0</v>
      </c>
      <c r="J107" s="210"/>
      <c r="K107" s="201">
        <f>SUM(K110)</f>
        <v>0</v>
      </c>
      <c r="L107" s="238">
        <f>SUM(L110)</f>
        <v>0</v>
      </c>
      <c r="M107" s="210"/>
      <c r="N107" s="201">
        <f>SUM(N110)</f>
        <v>0</v>
      </c>
      <c r="O107" s="238">
        <f>SUM(O110)</f>
        <v>0</v>
      </c>
      <c r="P107" s="210"/>
      <c r="Q107" s="201">
        <f>SUM(Q110)</f>
        <v>0</v>
      </c>
      <c r="R107" s="238">
        <f>SUM(R110)</f>
        <v>0</v>
      </c>
      <c r="S107" s="210"/>
      <c r="T107" s="201">
        <f>SUM(T110)</f>
        <v>0</v>
      </c>
      <c r="U107" s="238">
        <f>SUM(U110)</f>
        <v>0</v>
      </c>
      <c r="V107" s="210"/>
      <c r="W107" s="201">
        <f>SUM(W110)</f>
        <v>0</v>
      </c>
      <c r="X107" s="238">
        <f>SUM(X110)</f>
        <v>0</v>
      </c>
      <c r="Y107" s="210"/>
      <c r="Z107" s="201">
        <f>SUM(Z110)</f>
        <v>0</v>
      </c>
      <c r="AA107" s="201">
        <f t="shared" ref="AA107:AC107" si="222">SUM(AA110)</f>
        <v>0</v>
      </c>
      <c r="AB107" s="201">
        <f t="shared" si="222"/>
        <v>0</v>
      </c>
      <c r="AC107" s="238">
        <f t="shared" si="222"/>
        <v>0</v>
      </c>
      <c r="AD107" s="210"/>
      <c r="AE107" s="201">
        <f>SUM(AE110)</f>
        <v>0</v>
      </c>
      <c r="AF107" s="201">
        <f t="shared" ref="AF107:AH107" si="223">SUM(AF110)</f>
        <v>0</v>
      </c>
      <c r="AG107" s="201">
        <f t="shared" si="223"/>
        <v>0</v>
      </c>
      <c r="AH107" s="238">
        <f t="shared" si="223"/>
        <v>0</v>
      </c>
      <c r="AI107" s="210"/>
      <c r="AJ107" s="201">
        <f>SUM(AJ110)</f>
        <v>0</v>
      </c>
      <c r="AK107" s="201">
        <f t="shared" ref="AK107:AM107" si="224">SUM(AK110)</f>
        <v>0</v>
      </c>
      <c r="AL107" s="201">
        <f t="shared" si="224"/>
        <v>0</v>
      </c>
      <c r="AM107" s="238">
        <f t="shared" si="224"/>
        <v>0</v>
      </c>
      <c r="AN107" s="210"/>
      <c r="AO107" s="201">
        <f>SUM(AO110)</f>
        <v>0</v>
      </c>
      <c r="AP107" s="201">
        <f t="shared" ref="AP107:AR107" si="225">SUM(AP110)</f>
        <v>0</v>
      </c>
      <c r="AQ107" s="201">
        <f t="shared" si="225"/>
        <v>0</v>
      </c>
      <c r="AR107" s="238">
        <f t="shared" si="225"/>
        <v>0</v>
      </c>
      <c r="AS107" s="210"/>
      <c r="AT107" s="201">
        <f>SUM(AT110)</f>
        <v>0</v>
      </c>
      <c r="AU107" s="201">
        <f t="shared" ref="AU107:AW107" si="226">SUM(AU110)</f>
        <v>0</v>
      </c>
      <c r="AV107" s="201">
        <f t="shared" si="226"/>
        <v>0</v>
      </c>
      <c r="AW107" s="238">
        <f t="shared" si="226"/>
        <v>0</v>
      </c>
      <c r="AX107" s="210"/>
      <c r="AY107" s="201">
        <f>SUM(AY110)</f>
        <v>0</v>
      </c>
      <c r="AZ107" s="238">
        <f>SUM(AZ110)</f>
        <v>0</v>
      </c>
      <c r="BA107" s="210"/>
    </row>
    <row r="108" spans="1:54" s="206" customFormat="1" ht="15.75" customHeight="1" x14ac:dyDescent="0.25">
      <c r="A108" s="307" t="s">
        <v>266</v>
      </c>
      <c r="B108" s="307" t="s">
        <v>370</v>
      </c>
      <c r="C108" s="307" t="s">
        <v>371</v>
      </c>
      <c r="D108" s="191" t="s">
        <v>297</v>
      </c>
      <c r="E108" s="233">
        <f t="shared" si="211"/>
        <v>0</v>
      </c>
      <c r="F108" s="192">
        <f t="shared" si="147"/>
        <v>0</v>
      </c>
      <c r="G108" s="194" t="e">
        <f t="shared" si="161"/>
        <v>#DIV/0!</v>
      </c>
      <c r="H108" s="201"/>
      <c r="I108" s="238"/>
      <c r="J108" s="210"/>
      <c r="K108" s="201"/>
      <c r="L108" s="238"/>
      <c r="M108" s="210"/>
      <c r="N108" s="201"/>
      <c r="O108" s="238"/>
      <c r="P108" s="210"/>
      <c r="Q108" s="201"/>
      <c r="R108" s="238"/>
      <c r="S108" s="210"/>
      <c r="T108" s="201"/>
      <c r="U108" s="238"/>
      <c r="V108" s="210"/>
      <c r="W108" s="201"/>
      <c r="X108" s="238"/>
      <c r="Y108" s="210"/>
      <c r="Z108" s="201"/>
      <c r="AA108" s="205"/>
      <c r="AB108" s="205"/>
      <c r="AC108" s="238"/>
      <c r="AD108" s="210"/>
      <c r="AE108" s="201"/>
      <c r="AF108" s="205"/>
      <c r="AG108" s="205"/>
      <c r="AH108" s="238"/>
      <c r="AI108" s="210"/>
      <c r="AJ108" s="201"/>
      <c r="AK108" s="205"/>
      <c r="AL108" s="205"/>
      <c r="AM108" s="238"/>
      <c r="AN108" s="210"/>
      <c r="AO108" s="201"/>
      <c r="AP108" s="205"/>
      <c r="AQ108" s="205"/>
      <c r="AR108" s="238"/>
      <c r="AS108" s="210"/>
      <c r="AT108" s="201"/>
      <c r="AU108" s="205"/>
      <c r="AV108" s="205"/>
      <c r="AW108" s="238"/>
      <c r="AX108" s="210"/>
      <c r="AY108" s="201"/>
      <c r="AZ108" s="238"/>
      <c r="BA108" s="210"/>
    </row>
    <row r="109" spans="1:54" s="206" customFormat="1" ht="30" x14ac:dyDescent="0.25">
      <c r="A109" s="306"/>
      <c r="B109" s="306"/>
      <c r="C109" s="362"/>
      <c r="D109" s="191" t="s">
        <v>2</v>
      </c>
      <c r="E109" s="233">
        <f t="shared" si="211"/>
        <v>300</v>
      </c>
      <c r="F109" s="192">
        <f t="shared" si="147"/>
        <v>0</v>
      </c>
      <c r="G109" s="194">
        <f t="shared" si="161"/>
        <v>0</v>
      </c>
      <c r="H109" s="201"/>
      <c r="I109" s="238"/>
      <c r="J109" s="210"/>
      <c r="K109" s="201"/>
      <c r="L109" s="238"/>
      <c r="M109" s="210"/>
      <c r="N109" s="201"/>
      <c r="O109" s="238"/>
      <c r="P109" s="210"/>
      <c r="Q109" s="201">
        <v>300</v>
      </c>
      <c r="R109" s="238"/>
      <c r="S109" s="210"/>
      <c r="T109" s="201"/>
      <c r="U109" s="238"/>
      <c r="V109" s="210"/>
      <c r="W109" s="201"/>
      <c r="X109" s="238"/>
      <c r="Y109" s="210"/>
      <c r="Z109" s="201"/>
      <c r="AA109" s="205"/>
      <c r="AB109" s="205"/>
      <c r="AC109" s="238"/>
      <c r="AD109" s="210"/>
      <c r="AE109" s="201"/>
      <c r="AF109" s="205"/>
      <c r="AG109" s="205"/>
      <c r="AH109" s="238"/>
      <c r="AI109" s="210"/>
      <c r="AJ109" s="201"/>
      <c r="AK109" s="205"/>
      <c r="AL109" s="205"/>
      <c r="AM109" s="238"/>
      <c r="AN109" s="210"/>
      <c r="AO109" s="201"/>
      <c r="AP109" s="205"/>
      <c r="AQ109" s="205"/>
      <c r="AR109" s="238"/>
      <c r="AS109" s="210"/>
      <c r="AT109" s="201"/>
      <c r="AU109" s="205"/>
      <c r="AV109" s="205"/>
      <c r="AW109" s="238"/>
      <c r="AX109" s="210"/>
      <c r="AY109" s="201"/>
      <c r="AZ109" s="238"/>
      <c r="BA109" s="210"/>
    </row>
    <row r="110" spans="1:54" s="206" customFormat="1" ht="73.5" customHeight="1" x14ac:dyDescent="0.25">
      <c r="A110" s="306"/>
      <c r="B110" s="306"/>
      <c r="C110" s="362"/>
      <c r="D110" s="191" t="s">
        <v>43</v>
      </c>
      <c r="E110" s="233">
        <f t="shared" si="211"/>
        <v>0</v>
      </c>
      <c r="F110" s="192">
        <f t="shared" si="147"/>
        <v>0</v>
      </c>
      <c r="G110" s="194" t="e">
        <f t="shared" si="161"/>
        <v>#DIV/0!</v>
      </c>
      <c r="H110" s="201"/>
      <c r="I110" s="238"/>
      <c r="J110" s="210"/>
      <c r="K110" s="201"/>
      <c r="L110" s="238"/>
      <c r="M110" s="210"/>
      <c r="N110" s="201"/>
      <c r="O110" s="238"/>
      <c r="P110" s="210"/>
      <c r="Q110" s="201"/>
      <c r="R110" s="238"/>
      <c r="S110" s="210"/>
      <c r="T110" s="201"/>
      <c r="U110" s="238"/>
      <c r="V110" s="210"/>
      <c r="W110" s="201"/>
      <c r="X110" s="238"/>
      <c r="Y110" s="210"/>
      <c r="Z110" s="201"/>
      <c r="AA110" s="205"/>
      <c r="AB110" s="205"/>
      <c r="AC110" s="238"/>
      <c r="AD110" s="210"/>
      <c r="AE110" s="201"/>
      <c r="AF110" s="205"/>
      <c r="AG110" s="205"/>
      <c r="AH110" s="238"/>
      <c r="AI110" s="210"/>
      <c r="AJ110" s="201"/>
      <c r="AK110" s="205"/>
      <c r="AL110" s="205"/>
      <c r="AM110" s="238"/>
      <c r="AN110" s="210"/>
      <c r="AO110" s="201"/>
      <c r="AP110" s="205"/>
      <c r="AQ110" s="205"/>
      <c r="AR110" s="238"/>
      <c r="AS110" s="210"/>
      <c r="AT110" s="201"/>
      <c r="AU110" s="205"/>
      <c r="AV110" s="205"/>
      <c r="AW110" s="238"/>
      <c r="AX110" s="210"/>
      <c r="AY110" s="201"/>
      <c r="AZ110" s="238"/>
      <c r="BA110" s="210"/>
    </row>
    <row r="111" spans="1:54" s="195" customFormat="1" ht="85.9" customHeight="1" x14ac:dyDescent="0.25">
      <c r="A111" s="171" t="s">
        <v>325</v>
      </c>
      <c r="B111" s="331" t="s">
        <v>370</v>
      </c>
      <c r="C111" s="197" t="s">
        <v>327</v>
      </c>
      <c r="D111" s="191" t="s">
        <v>43</v>
      </c>
      <c r="E111" s="233">
        <f t="shared" si="211"/>
        <v>0</v>
      </c>
      <c r="F111" s="192">
        <f t="shared" si="147"/>
        <v>0</v>
      </c>
      <c r="G111" s="194" t="e">
        <f t="shared" si="161"/>
        <v>#DIV/0!</v>
      </c>
      <c r="H111" s="201"/>
      <c r="I111" s="238"/>
      <c r="J111" s="210"/>
      <c r="K111" s="201"/>
      <c r="L111" s="238"/>
      <c r="M111" s="210"/>
      <c r="N111" s="201"/>
      <c r="O111" s="238"/>
      <c r="P111" s="210"/>
      <c r="Q111" s="201"/>
      <c r="R111" s="238"/>
      <c r="S111" s="210"/>
      <c r="T111" s="201"/>
      <c r="U111" s="238"/>
      <c r="V111" s="210"/>
      <c r="W111" s="201"/>
      <c r="X111" s="238"/>
      <c r="Y111" s="210"/>
      <c r="Z111" s="201"/>
      <c r="AA111" s="194"/>
      <c r="AB111" s="194"/>
      <c r="AC111" s="238"/>
      <c r="AD111" s="210"/>
      <c r="AE111" s="201"/>
      <c r="AF111" s="194"/>
      <c r="AG111" s="194"/>
      <c r="AH111" s="238"/>
      <c r="AI111" s="210"/>
      <c r="AJ111" s="201"/>
      <c r="AK111" s="194"/>
      <c r="AL111" s="194"/>
      <c r="AM111" s="238"/>
      <c r="AN111" s="210"/>
      <c r="AO111" s="201"/>
      <c r="AP111" s="194"/>
      <c r="AQ111" s="194"/>
      <c r="AR111" s="238"/>
      <c r="AS111" s="210"/>
      <c r="AT111" s="201"/>
      <c r="AU111" s="194"/>
      <c r="AV111" s="194"/>
      <c r="AW111" s="238"/>
      <c r="AX111" s="210"/>
      <c r="AY111" s="201"/>
      <c r="AZ111" s="238"/>
      <c r="BA111" s="210"/>
    </row>
    <row r="112" spans="1:54" s="195" customFormat="1" ht="39.75" customHeight="1" x14ac:dyDescent="0.25">
      <c r="A112" s="211" t="s">
        <v>326</v>
      </c>
      <c r="B112" s="339"/>
      <c r="C112" s="197" t="s">
        <v>331</v>
      </c>
      <c r="D112" s="191" t="s">
        <v>43</v>
      </c>
      <c r="E112" s="233">
        <f t="shared" si="211"/>
        <v>0</v>
      </c>
      <c r="F112" s="192">
        <f t="shared" si="147"/>
        <v>0</v>
      </c>
      <c r="G112" s="194" t="e">
        <f t="shared" si="161"/>
        <v>#DIV/0!</v>
      </c>
      <c r="H112" s="201"/>
      <c r="I112" s="238"/>
      <c r="J112" s="210"/>
      <c r="K112" s="201"/>
      <c r="L112" s="238"/>
      <c r="M112" s="210"/>
      <c r="N112" s="201"/>
      <c r="O112" s="238"/>
      <c r="P112" s="210"/>
      <c r="Q112" s="201"/>
      <c r="R112" s="238"/>
      <c r="S112" s="210"/>
      <c r="T112" s="201"/>
      <c r="U112" s="238"/>
      <c r="V112" s="210"/>
      <c r="W112" s="201"/>
      <c r="X112" s="238"/>
      <c r="Y112" s="210"/>
      <c r="Z112" s="201"/>
      <c r="AA112" s="194"/>
      <c r="AB112" s="194"/>
      <c r="AC112" s="238"/>
      <c r="AD112" s="210"/>
      <c r="AE112" s="201"/>
      <c r="AF112" s="194"/>
      <c r="AG112" s="194"/>
      <c r="AH112" s="238"/>
      <c r="AI112" s="210"/>
      <c r="AJ112" s="201"/>
      <c r="AK112" s="194"/>
      <c r="AL112" s="194"/>
      <c r="AM112" s="238"/>
      <c r="AN112" s="210"/>
      <c r="AO112" s="201"/>
      <c r="AP112" s="194"/>
      <c r="AQ112" s="194"/>
      <c r="AR112" s="238"/>
      <c r="AS112" s="210"/>
      <c r="AT112" s="201"/>
      <c r="AU112" s="194"/>
      <c r="AV112" s="194"/>
      <c r="AW112" s="238"/>
      <c r="AX112" s="210"/>
      <c r="AY112" s="201"/>
      <c r="AZ112" s="238"/>
      <c r="BA112" s="210"/>
    </row>
    <row r="113" spans="1:54" s="195" customFormat="1" ht="36.75" customHeight="1" x14ac:dyDescent="0.25">
      <c r="A113" s="211" t="s">
        <v>372</v>
      </c>
      <c r="B113" s="303"/>
      <c r="C113" s="197" t="s">
        <v>373</v>
      </c>
      <c r="D113" s="191" t="s">
        <v>43</v>
      </c>
      <c r="E113" s="233">
        <f t="shared" si="211"/>
        <v>0</v>
      </c>
      <c r="F113" s="192">
        <f t="shared" si="147"/>
        <v>0</v>
      </c>
      <c r="G113" s="194" t="e">
        <f t="shared" si="161"/>
        <v>#DIV/0!</v>
      </c>
      <c r="H113" s="201"/>
      <c r="I113" s="238"/>
      <c r="J113" s="210"/>
      <c r="K113" s="201"/>
      <c r="L113" s="238"/>
      <c r="M113" s="210"/>
      <c r="N113" s="201"/>
      <c r="O113" s="238"/>
      <c r="P113" s="210"/>
      <c r="Q113" s="201"/>
      <c r="R113" s="238"/>
      <c r="S113" s="210"/>
      <c r="T113" s="201"/>
      <c r="U113" s="238"/>
      <c r="V113" s="210"/>
      <c r="W113" s="201"/>
      <c r="X113" s="238"/>
      <c r="Y113" s="210"/>
      <c r="Z113" s="201"/>
      <c r="AA113" s="194"/>
      <c r="AB113" s="194"/>
      <c r="AC113" s="238"/>
      <c r="AD113" s="210"/>
      <c r="AE113" s="201"/>
      <c r="AF113" s="194"/>
      <c r="AG113" s="194"/>
      <c r="AH113" s="238"/>
      <c r="AI113" s="210"/>
      <c r="AJ113" s="201"/>
      <c r="AK113" s="194"/>
      <c r="AL113" s="194"/>
      <c r="AM113" s="238"/>
      <c r="AN113" s="210"/>
      <c r="AO113" s="201"/>
      <c r="AP113" s="194"/>
      <c r="AQ113" s="194"/>
      <c r="AR113" s="238"/>
      <c r="AS113" s="210"/>
      <c r="AT113" s="201"/>
      <c r="AU113" s="194"/>
      <c r="AV113" s="194"/>
      <c r="AW113" s="238"/>
      <c r="AX113" s="210"/>
      <c r="AY113" s="201"/>
      <c r="AZ113" s="238"/>
      <c r="BA113" s="210"/>
    </row>
    <row r="114" spans="1:54" s="195" customFormat="1" ht="35.25" customHeight="1" x14ac:dyDescent="0.25">
      <c r="A114" s="308" t="s">
        <v>375</v>
      </c>
      <c r="B114" s="309"/>
      <c r="C114" s="310"/>
      <c r="D114" s="191" t="s">
        <v>297</v>
      </c>
      <c r="E114" s="233">
        <f t="shared" si="211"/>
        <v>300</v>
      </c>
      <c r="F114" s="212">
        <f>F105</f>
        <v>0</v>
      </c>
      <c r="G114" s="194">
        <f t="shared" si="161"/>
        <v>0</v>
      </c>
      <c r="H114" s="201">
        <f>SUM(H115:H116)</f>
        <v>0</v>
      </c>
      <c r="I114" s="238">
        <f>SUM(I115:I116)</f>
        <v>0</v>
      </c>
      <c r="J114" s="210"/>
      <c r="K114" s="201">
        <f>SUM(K115:K116)</f>
        <v>0</v>
      </c>
      <c r="L114" s="238">
        <f>SUM(L115:L116)</f>
        <v>0</v>
      </c>
      <c r="M114" s="210"/>
      <c r="N114" s="201">
        <f>SUM(N115:N116)</f>
        <v>0</v>
      </c>
      <c r="O114" s="238">
        <f>SUM(O115:O116)</f>
        <v>0</v>
      </c>
      <c r="P114" s="210"/>
      <c r="Q114" s="201">
        <f>SUM(Q115:Q116)</f>
        <v>300</v>
      </c>
      <c r="R114" s="238">
        <f>SUM(R115:R116)</f>
        <v>0</v>
      </c>
      <c r="S114" s="210"/>
      <c r="T114" s="201">
        <f>SUM(T115:T116)</f>
        <v>0</v>
      </c>
      <c r="U114" s="238">
        <f>SUM(U115:U116)</f>
        <v>0</v>
      </c>
      <c r="V114" s="210"/>
      <c r="W114" s="201">
        <f>SUM(W115:W116)</f>
        <v>0</v>
      </c>
      <c r="X114" s="238">
        <f>SUM(X115:X116)</f>
        <v>0</v>
      </c>
      <c r="Y114" s="210"/>
      <c r="Z114" s="201">
        <f>SUM(Z115:Z116)</f>
        <v>0</v>
      </c>
      <c r="AA114" s="201">
        <f t="shared" ref="AA114:AC114" si="227">SUM(AA115:AA116)</f>
        <v>0</v>
      </c>
      <c r="AB114" s="201">
        <f t="shared" si="227"/>
        <v>0</v>
      </c>
      <c r="AC114" s="238">
        <f t="shared" si="227"/>
        <v>0</v>
      </c>
      <c r="AD114" s="210"/>
      <c r="AE114" s="201">
        <f>SUM(AE115:AE116)</f>
        <v>0</v>
      </c>
      <c r="AF114" s="201">
        <f t="shared" ref="AF114:AH114" si="228">SUM(AF115:AF116)</f>
        <v>0</v>
      </c>
      <c r="AG114" s="201">
        <f t="shared" si="228"/>
        <v>0</v>
      </c>
      <c r="AH114" s="238">
        <f t="shared" si="228"/>
        <v>0</v>
      </c>
      <c r="AI114" s="210"/>
      <c r="AJ114" s="201">
        <f>SUM(AJ115:AJ116)</f>
        <v>0</v>
      </c>
      <c r="AK114" s="201">
        <f t="shared" ref="AK114:AM114" si="229">SUM(AK115:AK116)</f>
        <v>0</v>
      </c>
      <c r="AL114" s="201">
        <f t="shared" si="229"/>
        <v>0</v>
      </c>
      <c r="AM114" s="238">
        <f t="shared" si="229"/>
        <v>0</v>
      </c>
      <c r="AN114" s="210"/>
      <c r="AO114" s="201">
        <f>SUM(AO115:AO116)</f>
        <v>0</v>
      </c>
      <c r="AP114" s="201">
        <f t="shared" ref="AP114:AR114" si="230">SUM(AP115:AP116)</f>
        <v>0</v>
      </c>
      <c r="AQ114" s="201">
        <f t="shared" si="230"/>
        <v>0</v>
      </c>
      <c r="AR114" s="238">
        <f t="shared" si="230"/>
        <v>0</v>
      </c>
      <c r="AS114" s="210"/>
      <c r="AT114" s="201">
        <f>SUM(AT115:AT116)</f>
        <v>0</v>
      </c>
      <c r="AU114" s="201">
        <f t="shared" ref="AU114:AW114" si="231">SUM(AU115:AU116)</f>
        <v>0</v>
      </c>
      <c r="AV114" s="201">
        <f t="shared" si="231"/>
        <v>0</v>
      </c>
      <c r="AW114" s="238">
        <f t="shared" si="231"/>
        <v>0</v>
      </c>
      <c r="AX114" s="210"/>
      <c r="AY114" s="201">
        <f>SUM(AY115:AY116)</f>
        <v>0</v>
      </c>
      <c r="AZ114" s="238">
        <f>SUM(AZ115:AZ116)</f>
        <v>0</v>
      </c>
      <c r="BA114" s="210"/>
    </row>
    <row r="115" spans="1:54" s="195" customFormat="1" ht="39.75" customHeight="1" x14ac:dyDescent="0.25">
      <c r="A115" s="311"/>
      <c r="B115" s="312"/>
      <c r="C115" s="313"/>
      <c r="D115" s="191" t="s">
        <v>2</v>
      </c>
      <c r="E115" s="233">
        <f t="shared" si="211"/>
        <v>300</v>
      </c>
      <c r="F115" s="213">
        <f>F106</f>
        <v>0</v>
      </c>
      <c r="G115" s="194">
        <f t="shared" si="161"/>
        <v>0</v>
      </c>
      <c r="H115" s="201">
        <f>SUM(H106)</f>
        <v>0</v>
      </c>
      <c r="I115" s="238">
        <f>SUM(I106)</f>
        <v>0</v>
      </c>
      <c r="J115" s="210"/>
      <c r="K115" s="201">
        <f>SUM(K106)</f>
        <v>0</v>
      </c>
      <c r="L115" s="238">
        <f>SUM(L106)</f>
        <v>0</v>
      </c>
      <c r="M115" s="210"/>
      <c r="N115" s="201">
        <f>SUM(N106)</f>
        <v>0</v>
      </c>
      <c r="O115" s="238">
        <f>SUM(O106)</f>
        <v>0</v>
      </c>
      <c r="P115" s="210"/>
      <c r="Q115" s="201">
        <f>SUM(Q106)</f>
        <v>300</v>
      </c>
      <c r="R115" s="238">
        <f>SUM(R106)</f>
        <v>0</v>
      </c>
      <c r="S115" s="210"/>
      <c r="T115" s="201">
        <f>SUM(T106)</f>
        <v>0</v>
      </c>
      <c r="U115" s="238">
        <f>SUM(U106)</f>
        <v>0</v>
      </c>
      <c r="V115" s="210"/>
      <c r="W115" s="201">
        <f>SUM(W106)</f>
        <v>0</v>
      </c>
      <c r="X115" s="238">
        <f>SUM(X106)</f>
        <v>0</v>
      </c>
      <c r="Y115" s="210"/>
      <c r="Z115" s="201">
        <f>SUM(Z106)</f>
        <v>0</v>
      </c>
      <c r="AA115" s="201">
        <f t="shared" ref="AA115:AC115" si="232">SUM(AA106)</f>
        <v>0</v>
      </c>
      <c r="AB115" s="201">
        <f t="shared" si="232"/>
        <v>0</v>
      </c>
      <c r="AC115" s="238">
        <f t="shared" si="232"/>
        <v>0</v>
      </c>
      <c r="AD115" s="210"/>
      <c r="AE115" s="201">
        <f>SUM(AE106)</f>
        <v>0</v>
      </c>
      <c r="AF115" s="194"/>
      <c r="AG115" s="194"/>
      <c r="AH115" s="238">
        <f>SUM(AH106)</f>
        <v>0</v>
      </c>
      <c r="AI115" s="210"/>
      <c r="AJ115" s="201">
        <f>SUM(AJ106)</f>
        <v>0</v>
      </c>
      <c r="AK115" s="194"/>
      <c r="AL115" s="194"/>
      <c r="AM115" s="238">
        <f>SUM(AM106)</f>
        <v>0</v>
      </c>
      <c r="AN115" s="210"/>
      <c r="AO115" s="201">
        <f>SUM(AO106)</f>
        <v>0</v>
      </c>
      <c r="AP115" s="201">
        <f t="shared" ref="AP115:AR115" si="233">SUM(AP106)</f>
        <v>0</v>
      </c>
      <c r="AQ115" s="201">
        <f t="shared" si="233"/>
        <v>0</v>
      </c>
      <c r="AR115" s="238">
        <f t="shared" si="233"/>
        <v>0</v>
      </c>
      <c r="AS115" s="210"/>
      <c r="AT115" s="201">
        <f>SUM(AT106)</f>
        <v>0</v>
      </c>
      <c r="AU115" s="201">
        <f t="shared" ref="AU115:AW115" si="234">SUM(AU106)</f>
        <v>0</v>
      </c>
      <c r="AV115" s="201">
        <f t="shared" si="234"/>
        <v>0</v>
      </c>
      <c r="AW115" s="238">
        <f t="shared" si="234"/>
        <v>0</v>
      </c>
      <c r="AX115" s="210"/>
      <c r="AY115" s="201">
        <f>SUM(AY106)</f>
        <v>0</v>
      </c>
      <c r="AZ115" s="238">
        <f>SUM(AZ106)</f>
        <v>0</v>
      </c>
      <c r="BA115" s="210"/>
    </row>
    <row r="116" spans="1:54" s="195" customFormat="1" ht="22.5" customHeight="1" x14ac:dyDescent="0.25">
      <c r="A116" s="314"/>
      <c r="B116" s="315"/>
      <c r="C116" s="316"/>
      <c r="D116" s="191" t="s">
        <v>43</v>
      </c>
      <c r="E116" s="233">
        <f t="shared" si="211"/>
        <v>0</v>
      </c>
      <c r="F116" s="213">
        <f>F107</f>
        <v>0</v>
      </c>
      <c r="G116" s="194" t="e">
        <f t="shared" si="161"/>
        <v>#DIV/0!</v>
      </c>
      <c r="H116" s="215">
        <f>SUM(H107)</f>
        <v>0</v>
      </c>
      <c r="I116" s="240">
        <f>SUM(I107)</f>
        <v>0</v>
      </c>
      <c r="J116" s="224"/>
      <c r="K116" s="215">
        <f>SUM(K107)</f>
        <v>0</v>
      </c>
      <c r="L116" s="240">
        <f>SUM(L107)</f>
        <v>0</v>
      </c>
      <c r="M116" s="224"/>
      <c r="N116" s="215">
        <f>SUM(N107)</f>
        <v>0</v>
      </c>
      <c r="O116" s="240">
        <f>SUM(O107)</f>
        <v>0</v>
      </c>
      <c r="P116" s="224"/>
      <c r="Q116" s="215">
        <f>SUM(Q107)</f>
        <v>0</v>
      </c>
      <c r="R116" s="240">
        <f>SUM(R107)</f>
        <v>0</v>
      </c>
      <c r="S116" s="224"/>
      <c r="T116" s="215">
        <f>SUM(T107)</f>
        <v>0</v>
      </c>
      <c r="U116" s="240">
        <f>SUM(U107)</f>
        <v>0</v>
      </c>
      <c r="V116" s="224"/>
      <c r="W116" s="215">
        <f>SUM(W107)</f>
        <v>0</v>
      </c>
      <c r="X116" s="240">
        <f>SUM(X107)</f>
        <v>0</v>
      </c>
      <c r="Y116" s="224"/>
      <c r="Z116" s="215">
        <f>SUM(Z107)</f>
        <v>0</v>
      </c>
      <c r="AA116" s="215">
        <f t="shared" ref="AA116:AC116" si="235">SUM(AA107)</f>
        <v>0</v>
      </c>
      <c r="AB116" s="215">
        <f t="shared" si="235"/>
        <v>0</v>
      </c>
      <c r="AC116" s="240">
        <f t="shared" si="235"/>
        <v>0</v>
      </c>
      <c r="AD116" s="224"/>
      <c r="AE116" s="215">
        <f>SUM(AE107)</f>
        <v>0</v>
      </c>
      <c r="AF116" s="214"/>
      <c r="AG116" s="214"/>
      <c r="AH116" s="240">
        <f>SUM(AH107)</f>
        <v>0</v>
      </c>
      <c r="AI116" s="224"/>
      <c r="AJ116" s="215">
        <f>SUM(AJ107)</f>
        <v>0</v>
      </c>
      <c r="AK116" s="214"/>
      <c r="AL116" s="214"/>
      <c r="AM116" s="240">
        <f>SUM(AM107)</f>
        <v>0</v>
      </c>
      <c r="AN116" s="224"/>
      <c r="AO116" s="215">
        <f>SUM(AO107)</f>
        <v>0</v>
      </c>
      <c r="AP116" s="215">
        <f t="shared" ref="AP116:AR116" si="236">SUM(AP107)</f>
        <v>0</v>
      </c>
      <c r="AQ116" s="215">
        <f t="shared" si="236"/>
        <v>0</v>
      </c>
      <c r="AR116" s="240">
        <f t="shared" si="236"/>
        <v>0</v>
      </c>
      <c r="AS116" s="224"/>
      <c r="AT116" s="215">
        <f>SUM(AT107)</f>
        <v>0</v>
      </c>
      <c r="AU116" s="215">
        <f t="shared" ref="AU116:AW116" si="237">SUM(AU107)</f>
        <v>0</v>
      </c>
      <c r="AV116" s="215">
        <f t="shared" si="237"/>
        <v>0</v>
      </c>
      <c r="AW116" s="240">
        <f t="shared" si="237"/>
        <v>0</v>
      </c>
      <c r="AX116" s="224"/>
      <c r="AY116" s="215">
        <f>SUM(AY107)</f>
        <v>0</v>
      </c>
      <c r="AZ116" s="240">
        <f>SUM(AZ107)</f>
        <v>0</v>
      </c>
      <c r="BA116" s="224"/>
    </row>
    <row r="117" spans="1:54" s="257" customFormat="1" ht="26.45" customHeight="1" x14ac:dyDescent="0.25">
      <c r="A117" s="324" t="s">
        <v>4</v>
      </c>
      <c r="B117" s="331" t="s">
        <v>384</v>
      </c>
      <c r="C117" s="302" t="s">
        <v>281</v>
      </c>
      <c r="D117" s="255" t="s">
        <v>297</v>
      </c>
      <c r="E117" s="233">
        <f t="shared" si="211"/>
        <v>21930.315999999999</v>
      </c>
      <c r="F117" s="233">
        <f t="shared" si="211"/>
        <v>14526.8</v>
      </c>
      <c r="G117" s="256">
        <f t="shared" si="161"/>
        <v>66.240723571881048</v>
      </c>
      <c r="H117" s="256">
        <f>SUM(H118:H120)</f>
        <v>0</v>
      </c>
      <c r="I117" s="256">
        <f>SUM(I118:I120)</f>
        <v>0</v>
      </c>
      <c r="J117" s="256" t="e">
        <f t="shared" ref="J117:J120" si="238">I117/H117*100</f>
        <v>#DIV/0!</v>
      </c>
      <c r="K117" s="256">
        <f>SUM(K118:K120)</f>
        <v>0</v>
      </c>
      <c r="L117" s="256">
        <f>SUM(L118:L120)</f>
        <v>0</v>
      </c>
      <c r="M117" s="256" t="e">
        <f t="shared" ref="M117:M120" si="239">L117/K117*100</f>
        <v>#DIV/0!</v>
      </c>
      <c r="N117" s="256">
        <f>SUM(N118:N120)</f>
        <v>14526.8</v>
      </c>
      <c r="O117" s="256">
        <f>SUM(O118:O120)</f>
        <v>14526.8</v>
      </c>
      <c r="P117" s="256">
        <f>O117/N117*100</f>
        <v>100</v>
      </c>
      <c r="Q117" s="256">
        <f>SUM(Q118:Q120)</f>
        <v>0</v>
      </c>
      <c r="R117" s="256">
        <f>SUM(R118:R120)</f>
        <v>0</v>
      </c>
      <c r="S117" s="256"/>
      <c r="T117" s="256">
        <f>SUM(T118:T120)</f>
        <v>0</v>
      </c>
      <c r="U117" s="256">
        <f>SUM(U118:U120)</f>
        <v>0</v>
      </c>
      <c r="V117" s="256"/>
      <c r="W117" s="256">
        <f>SUM(W118:W120)</f>
        <v>0</v>
      </c>
      <c r="X117" s="256">
        <f>SUM(X118:X120)</f>
        <v>0</v>
      </c>
      <c r="Y117" s="256"/>
      <c r="Z117" s="256">
        <f>SUM(Z118:Z120)</f>
        <v>0</v>
      </c>
      <c r="AA117" s="256"/>
      <c r="AB117" s="256"/>
      <c r="AC117" s="256">
        <f>SUM(AC118:AC120)</f>
        <v>0</v>
      </c>
      <c r="AD117" s="256"/>
      <c r="AE117" s="256">
        <f>SUM(AE118:AE120)</f>
        <v>0</v>
      </c>
      <c r="AF117" s="256"/>
      <c r="AG117" s="256"/>
      <c r="AH117" s="256">
        <f>SUM(AH118:AH120)</f>
        <v>0</v>
      </c>
      <c r="AI117" s="256"/>
      <c r="AJ117" s="256">
        <f>SUM(AJ118:AJ120)</f>
        <v>0</v>
      </c>
      <c r="AK117" s="256"/>
      <c r="AL117" s="256"/>
      <c r="AM117" s="256">
        <f>SUM(AM118:AM120)</f>
        <v>0</v>
      </c>
      <c r="AN117" s="256"/>
      <c r="AO117" s="256">
        <f>SUM(AO118:AO120)</f>
        <v>0</v>
      </c>
      <c r="AP117" s="256"/>
      <c r="AQ117" s="256"/>
      <c r="AR117" s="256">
        <f>SUM(AR118:AR120)</f>
        <v>0</v>
      </c>
      <c r="AS117" s="256"/>
      <c r="AT117" s="256">
        <f>SUM(AT118:AT120)</f>
        <v>7403.5160000000005</v>
      </c>
      <c r="AU117" s="256"/>
      <c r="AV117" s="256"/>
      <c r="AW117" s="256">
        <f>SUM(AW118:AW120)</f>
        <v>0</v>
      </c>
      <c r="AX117" s="256"/>
      <c r="AY117" s="256">
        <f>SUM(AY118:AY120)</f>
        <v>0</v>
      </c>
      <c r="AZ117" s="256">
        <f>SUM(AZ118:AZ120)</f>
        <v>0</v>
      </c>
      <c r="BA117" s="256"/>
      <c r="BB117" s="256"/>
    </row>
    <row r="118" spans="1:54" s="195" customFormat="1" ht="19.149999999999999" customHeight="1" x14ac:dyDescent="0.25">
      <c r="A118" s="332"/>
      <c r="B118" s="339"/>
      <c r="C118" s="352"/>
      <c r="D118" s="191" t="s">
        <v>37</v>
      </c>
      <c r="E118" s="233">
        <f t="shared" si="211"/>
        <v>8125.2</v>
      </c>
      <c r="F118" s="192">
        <f t="shared" si="211"/>
        <v>5385.8</v>
      </c>
      <c r="G118" s="194">
        <f t="shared" si="161"/>
        <v>66.285137596613012</v>
      </c>
      <c r="H118" s="201">
        <f t="shared" ref="H118:I120" si="240">SUM(H122)</f>
        <v>0</v>
      </c>
      <c r="I118" s="238">
        <f t="shared" si="240"/>
        <v>0</v>
      </c>
      <c r="J118" s="210" t="e">
        <f t="shared" si="238"/>
        <v>#DIV/0!</v>
      </c>
      <c r="K118" s="201">
        <f t="shared" ref="K118:L120" si="241">SUM(K122)</f>
        <v>0</v>
      </c>
      <c r="L118" s="238">
        <f t="shared" si="241"/>
        <v>0</v>
      </c>
      <c r="M118" s="210" t="e">
        <f t="shared" si="239"/>
        <v>#DIV/0!</v>
      </c>
      <c r="N118" s="201">
        <f t="shared" ref="N118:O120" si="242">SUM(N122)</f>
        <v>5385.8</v>
      </c>
      <c r="O118" s="238">
        <f t="shared" si="242"/>
        <v>5385.8</v>
      </c>
      <c r="P118" s="261">
        <f t="shared" ref="P118:P124" si="243">O118/N118*100</f>
        <v>100</v>
      </c>
      <c r="Q118" s="201">
        <f t="shared" ref="Q118:R120" si="244">SUM(Q122)</f>
        <v>0</v>
      </c>
      <c r="R118" s="238">
        <f t="shared" si="244"/>
        <v>0</v>
      </c>
      <c r="S118" s="210"/>
      <c r="T118" s="201">
        <f t="shared" ref="T118:U120" si="245">SUM(T122)</f>
        <v>0</v>
      </c>
      <c r="U118" s="238">
        <f t="shared" si="245"/>
        <v>0</v>
      </c>
      <c r="V118" s="210"/>
      <c r="W118" s="201">
        <f t="shared" ref="W118:X120" si="246">SUM(W122)</f>
        <v>0</v>
      </c>
      <c r="X118" s="238">
        <f t="shared" si="246"/>
        <v>0</v>
      </c>
      <c r="Y118" s="210"/>
      <c r="Z118" s="201">
        <f>SUM(Z122)</f>
        <v>0</v>
      </c>
      <c r="AA118" s="194"/>
      <c r="AB118" s="194"/>
      <c r="AC118" s="238">
        <f>SUM(AC122)</f>
        <v>0</v>
      </c>
      <c r="AD118" s="210"/>
      <c r="AE118" s="201">
        <f>SUM(AE122)</f>
        <v>0</v>
      </c>
      <c r="AF118" s="194"/>
      <c r="AG118" s="194"/>
      <c r="AH118" s="238">
        <f>SUM(AH122)</f>
        <v>0</v>
      </c>
      <c r="AI118" s="210"/>
      <c r="AJ118" s="201">
        <f>SUM(AJ122)</f>
        <v>0</v>
      </c>
      <c r="AK118" s="194"/>
      <c r="AL118" s="194"/>
      <c r="AM118" s="238">
        <f>SUM(AM122)</f>
        <v>0</v>
      </c>
      <c r="AN118" s="210"/>
      <c r="AO118" s="201">
        <f>SUM(AO122)</f>
        <v>0</v>
      </c>
      <c r="AP118" s="194"/>
      <c r="AQ118" s="194"/>
      <c r="AR118" s="238">
        <f>SUM(AR122)</f>
        <v>0</v>
      </c>
      <c r="AS118" s="210"/>
      <c r="AT118" s="201">
        <f>SUM(AT122)</f>
        <v>2739.3999999999996</v>
      </c>
      <c r="AU118" s="194"/>
      <c r="AV118" s="194"/>
      <c r="AW118" s="238">
        <f>SUM(AW122)</f>
        <v>0</v>
      </c>
      <c r="AX118" s="210"/>
      <c r="AY118" s="201">
        <f t="shared" ref="AY118:AZ120" si="247">SUM(AY122)</f>
        <v>0</v>
      </c>
      <c r="AZ118" s="238">
        <f t="shared" si="247"/>
        <v>0</v>
      </c>
      <c r="BA118" s="210"/>
      <c r="BB118" s="194"/>
    </row>
    <row r="119" spans="1:54" s="195" customFormat="1" ht="44.25" customHeight="1" x14ac:dyDescent="0.25">
      <c r="A119" s="332"/>
      <c r="B119" s="339"/>
      <c r="C119" s="339"/>
      <c r="D119" s="191" t="s">
        <v>2</v>
      </c>
      <c r="E119" s="233">
        <f t="shared" si="211"/>
        <v>12708.6</v>
      </c>
      <c r="F119" s="192">
        <f t="shared" si="211"/>
        <v>8423.7999999999993</v>
      </c>
      <c r="G119" s="194">
        <f t="shared" si="161"/>
        <v>66.284248461671609</v>
      </c>
      <c r="H119" s="201">
        <f t="shared" si="240"/>
        <v>0</v>
      </c>
      <c r="I119" s="238">
        <f t="shared" si="240"/>
        <v>0</v>
      </c>
      <c r="J119" s="210" t="e">
        <f t="shared" si="238"/>
        <v>#DIV/0!</v>
      </c>
      <c r="K119" s="201">
        <f t="shared" si="241"/>
        <v>0</v>
      </c>
      <c r="L119" s="238">
        <f t="shared" si="241"/>
        <v>0</v>
      </c>
      <c r="M119" s="210" t="e">
        <f t="shared" si="239"/>
        <v>#DIV/0!</v>
      </c>
      <c r="N119" s="201">
        <f t="shared" si="242"/>
        <v>8423.7999999999993</v>
      </c>
      <c r="O119" s="238">
        <f t="shared" si="242"/>
        <v>8423.7999999999993</v>
      </c>
      <c r="P119" s="261">
        <f t="shared" si="243"/>
        <v>100</v>
      </c>
      <c r="Q119" s="201">
        <f t="shared" si="244"/>
        <v>0</v>
      </c>
      <c r="R119" s="238">
        <f t="shared" si="244"/>
        <v>0</v>
      </c>
      <c r="S119" s="210"/>
      <c r="T119" s="201">
        <f t="shared" si="245"/>
        <v>0</v>
      </c>
      <c r="U119" s="238">
        <f t="shared" si="245"/>
        <v>0</v>
      </c>
      <c r="V119" s="210"/>
      <c r="W119" s="201">
        <f t="shared" si="246"/>
        <v>0</v>
      </c>
      <c r="X119" s="238">
        <f t="shared" si="246"/>
        <v>0</v>
      </c>
      <c r="Y119" s="210"/>
      <c r="Z119" s="201">
        <f>SUM(Z123)</f>
        <v>0</v>
      </c>
      <c r="AA119" s="194"/>
      <c r="AB119" s="194"/>
      <c r="AC119" s="238">
        <f>SUM(AC123)</f>
        <v>0</v>
      </c>
      <c r="AD119" s="210"/>
      <c r="AE119" s="201">
        <f>SUM(AE123)</f>
        <v>0</v>
      </c>
      <c r="AF119" s="194"/>
      <c r="AG119" s="194"/>
      <c r="AH119" s="238">
        <f>SUM(AH123)</f>
        <v>0</v>
      </c>
      <c r="AI119" s="210"/>
      <c r="AJ119" s="201">
        <f>SUM(AJ123)</f>
        <v>0</v>
      </c>
      <c r="AK119" s="194"/>
      <c r="AL119" s="194"/>
      <c r="AM119" s="238">
        <f>SUM(AM123)</f>
        <v>0</v>
      </c>
      <c r="AN119" s="210"/>
      <c r="AO119" s="201">
        <f>SUM(AO123)</f>
        <v>0</v>
      </c>
      <c r="AP119" s="194"/>
      <c r="AQ119" s="194"/>
      <c r="AR119" s="238">
        <f>SUM(AR123)</f>
        <v>0</v>
      </c>
      <c r="AS119" s="210"/>
      <c r="AT119" s="201">
        <f>SUM(AT123)</f>
        <v>4284.8000000000011</v>
      </c>
      <c r="AU119" s="194"/>
      <c r="AV119" s="194"/>
      <c r="AW119" s="238">
        <f>SUM(AW123)</f>
        <v>0</v>
      </c>
      <c r="AX119" s="210"/>
      <c r="AY119" s="201">
        <f t="shared" si="247"/>
        <v>0</v>
      </c>
      <c r="AZ119" s="238">
        <f t="shared" si="247"/>
        <v>0</v>
      </c>
      <c r="BA119" s="210"/>
      <c r="BB119" s="194"/>
    </row>
    <row r="120" spans="1:54" s="195" customFormat="1" ht="19.899999999999999" customHeight="1" x14ac:dyDescent="0.25">
      <c r="A120" s="325"/>
      <c r="B120" s="303"/>
      <c r="C120" s="303"/>
      <c r="D120" s="191" t="s">
        <v>43</v>
      </c>
      <c r="E120" s="233">
        <f t="shared" si="211"/>
        <v>1096.5160000000001</v>
      </c>
      <c r="F120" s="192">
        <f t="shared" si="211"/>
        <v>717.2</v>
      </c>
      <c r="G120" s="194">
        <f t="shared" si="161"/>
        <v>65.407162321388839</v>
      </c>
      <c r="H120" s="201">
        <f t="shared" si="240"/>
        <v>0</v>
      </c>
      <c r="I120" s="238">
        <f t="shared" si="240"/>
        <v>0</v>
      </c>
      <c r="J120" s="210" t="e">
        <f t="shared" si="238"/>
        <v>#DIV/0!</v>
      </c>
      <c r="K120" s="201">
        <f t="shared" si="241"/>
        <v>0</v>
      </c>
      <c r="L120" s="238">
        <f t="shared" si="241"/>
        <v>0</v>
      </c>
      <c r="M120" s="210" t="e">
        <f t="shared" si="239"/>
        <v>#DIV/0!</v>
      </c>
      <c r="N120" s="201">
        <f t="shared" si="242"/>
        <v>717.2</v>
      </c>
      <c r="O120" s="238">
        <f t="shared" si="242"/>
        <v>717.2</v>
      </c>
      <c r="P120" s="261">
        <f t="shared" si="243"/>
        <v>100</v>
      </c>
      <c r="Q120" s="201">
        <f t="shared" si="244"/>
        <v>0</v>
      </c>
      <c r="R120" s="238">
        <f t="shared" si="244"/>
        <v>0</v>
      </c>
      <c r="S120" s="210"/>
      <c r="T120" s="201">
        <f t="shared" si="245"/>
        <v>0</v>
      </c>
      <c r="U120" s="238">
        <f t="shared" si="245"/>
        <v>0</v>
      </c>
      <c r="V120" s="210"/>
      <c r="W120" s="201">
        <f t="shared" si="246"/>
        <v>0</v>
      </c>
      <c r="X120" s="238">
        <f t="shared" si="246"/>
        <v>0</v>
      </c>
      <c r="Y120" s="210"/>
      <c r="Z120" s="201">
        <f>SUM(Z124)</f>
        <v>0</v>
      </c>
      <c r="AA120" s="194"/>
      <c r="AB120" s="194"/>
      <c r="AC120" s="238">
        <f>SUM(AC124)</f>
        <v>0</v>
      </c>
      <c r="AD120" s="210"/>
      <c r="AE120" s="201">
        <f>SUM(AE124)</f>
        <v>0</v>
      </c>
      <c r="AF120" s="194"/>
      <c r="AG120" s="194"/>
      <c r="AH120" s="238">
        <f>SUM(AH124)</f>
        <v>0</v>
      </c>
      <c r="AI120" s="210"/>
      <c r="AJ120" s="201">
        <f>SUM(AJ124)</f>
        <v>0</v>
      </c>
      <c r="AK120" s="194"/>
      <c r="AL120" s="194"/>
      <c r="AM120" s="238">
        <f>SUM(AM124)</f>
        <v>0</v>
      </c>
      <c r="AN120" s="210"/>
      <c r="AO120" s="201">
        <f>SUM(AO124)</f>
        <v>0</v>
      </c>
      <c r="AP120" s="194"/>
      <c r="AQ120" s="194"/>
      <c r="AR120" s="238">
        <f>SUM(AR124)</f>
        <v>0</v>
      </c>
      <c r="AS120" s="210"/>
      <c r="AT120" s="201">
        <f>SUM(AT124:AV124)</f>
        <v>379.31600000000003</v>
      </c>
      <c r="AU120" s="194"/>
      <c r="AV120" s="194"/>
      <c r="AW120" s="238">
        <f>SUM(AW124)</f>
        <v>0</v>
      </c>
      <c r="AX120" s="210"/>
      <c r="AY120" s="201">
        <f t="shared" si="247"/>
        <v>0</v>
      </c>
      <c r="AZ120" s="238">
        <f t="shared" si="247"/>
        <v>0</v>
      </c>
      <c r="BA120" s="210"/>
      <c r="BB120" s="194"/>
    </row>
    <row r="121" spans="1:54" s="206" customFormat="1" ht="34.15" customHeight="1" x14ac:dyDescent="0.25">
      <c r="A121" s="346" t="s">
        <v>385</v>
      </c>
      <c r="B121" s="306" t="s">
        <v>386</v>
      </c>
      <c r="C121" s="306" t="s">
        <v>387</v>
      </c>
      <c r="D121" s="191" t="s">
        <v>297</v>
      </c>
      <c r="E121" s="233">
        <f t="shared" si="211"/>
        <v>21930.315999999999</v>
      </c>
      <c r="F121" s="192">
        <f t="shared" si="211"/>
        <v>14526.8</v>
      </c>
      <c r="G121" s="194">
        <f t="shared" si="161"/>
        <v>66.240723571881048</v>
      </c>
      <c r="H121" s="201">
        <f>SUM(H122:H124)</f>
        <v>0</v>
      </c>
      <c r="I121" s="238">
        <f>SUM(I122:I124)</f>
        <v>0</v>
      </c>
      <c r="J121" s="210"/>
      <c r="K121" s="201"/>
      <c r="L121" s="238"/>
      <c r="M121" s="210"/>
      <c r="N121" s="201">
        <f>N122+N123+N124</f>
        <v>14526.8</v>
      </c>
      <c r="O121" s="238">
        <f>O122+O123+O124</f>
        <v>14526.8</v>
      </c>
      <c r="P121" s="261">
        <f t="shared" si="243"/>
        <v>100</v>
      </c>
      <c r="Q121" s="201"/>
      <c r="R121" s="238"/>
      <c r="S121" s="210"/>
      <c r="T121" s="201"/>
      <c r="U121" s="238"/>
      <c r="V121" s="210"/>
      <c r="W121" s="201"/>
      <c r="X121" s="238"/>
      <c r="Y121" s="210"/>
      <c r="Z121" s="201"/>
      <c r="AA121" s="205"/>
      <c r="AB121" s="205"/>
      <c r="AC121" s="238"/>
      <c r="AD121" s="210"/>
      <c r="AE121" s="225">
        <f t="shared" ref="AE121" si="248">AE122+AE123</f>
        <v>0</v>
      </c>
      <c r="AF121" s="205"/>
      <c r="AG121" s="205"/>
      <c r="AH121" s="238"/>
      <c r="AI121" s="210"/>
      <c r="AJ121" s="201"/>
      <c r="AK121" s="205"/>
      <c r="AL121" s="205"/>
      <c r="AM121" s="238"/>
      <c r="AN121" s="210"/>
      <c r="AO121" s="201"/>
      <c r="AP121" s="205"/>
      <c r="AQ121" s="205"/>
      <c r="AR121" s="238"/>
      <c r="AS121" s="210"/>
      <c r="AT121" s="201">
        <f>SUM(AT122:AT124)</f>
        <v>7403.5160000000005</v>
      </c>
      <c r="AU121" s="205"/>
      <c r="AV121" s="205"/>
      <c r="AW121" s="238"/>
      <c r="AX121" s="210"/>
      <c r="AY121" s="201"/>
      <c r="AZ121" s="238"/>
      <c r="BA121" s="210"/>
      <c r="BB121" s="205"/>
    </row>
    <row r="122" spans="1:54" s="206" customFormat="1" ht="49.5" customHeight="1" x14ac:dyDescent="0.25">
      <c r="A122" s="311"/>
      <c r="B122" s="306"/>
      <c r="C122" s="306"/>
      <c r="D122" s="191" t="s">
        <v>37</v>
      </c>
      <c r="E122" s="233">
        <f t="shared" si="211"/>
        <v>8125.2</v>
      </c>
      <c r="F122" s="192">
        <f t="shared" si="211"/>
        <v>5385.8</v>
      </c>
      <c r="G122" s="194">
        <f t="shared" si="161"/>
        <v>66.285137596613012</v>
      </c>
      <c r="H122" s="201"/>
      <c r="I122" s="238"/>
      <c r="J122" s="210"/>
      <c r="K122" s="201"/>
      <c r="L122" s="238"/>
      <c r="M122" s="210"/>
      <c r="N122" s="201">
        <v>5385.8</v>
      </c>
      <c r="O122" s="238">
        <v>5385.8</v>
      </c>
      <c r="P122" s="261">
        <f t="shared" si="243"/>
        <v>100</v>
      </c>
      <c r="Q122" s="201"/>
      <c r="R122" s="238"/>
      <c r="S122" s="210"/>
      <c r="T122" s="201"/>
      <c r="U122" s="238"/>
      <c r="V122" s="210"/>
      <c r="W122" s="201"/>
      <c r="X122" s="238"/>
      <c r="Y122" s="210"/>
      <c r="Z122" s="201"/>
      <c r="AA122" s="205"/>
      <c r="AB122" s="205"/>
      <c r="AC122" s="238"/>
      <c r="AD122" s="210"/>
      <c r="AE122" s="226">
        <v>0</v>
      </c>
      <c r="AF122" s="205"/>
      <c r="AG122" s="205"/>
      <c r="AH122" s="238"/>
      <c r="AI122" s="210"/>
      <c r="AJ122" s="201"/>
      <c r="AK122" s="205"/>
      <c r="AL122" s="205"/>
      <c r="AM122" s="238"/>
      <c r="AN122" s="210"/>
      <c r="AO122" s="201"/>
      <c r="AP122" s="205"/>
      <c r="AQ122" s="205"/>
      <c r="AR122" s="238"/>
      <c r="AS122" s="210"/>
      <c r="AT122" s="201">
        <f>8125.2-5385.8</f>
        <v>2739.3999999999996</v>
      </c>
      <c r="AU122" s="205"/>
      <c r="AV122" s="205"/>
      <c r="AW122" s="238"/>
      <c r="AX122" s="210"/>
      <c r="AY122" s="201"/>
      <c r="AZ122" s="238"/>
      <c r="BA122" s="210"/>
      <c r="BB122" s="205"/>
    </row>
    <row r="123" spans="1:54" s="206" customFormat="1" ht="49.5" customHeight="1" x14ac:dyDescent="0.25">
      <c r="A123" s="311"/>
      <c r="B123" s="306"/>
      <c r="C123" s="306"/>
      <c r="D123" s="191" t="s">
        <v>2</v>
      </c>
      <c r="E123" s="233">
        <f t="shared" si="211"/>
        <v>12708.6</v>
      </c>
      <c r="F123" s="192">
        <f t="shared" si="211"/>
        <v>8423.7999999999993</v>
      </c>
      <c r="G123" s="194">
        <f t="shared" si="161"/>
        <v>66.284248461671609</v>
      </c>
      <c r="H123" s="201"/>
      <c r="I123" s="238"/>
      <c r="J123" s="210"/>
      <c r="K123" s="201"/>
      <c r="L123" s="238"/>
      <c r="M123" s="210"/>
      <c r="N123" s="201">
        <v>8423.7999999999993</v>
      </c>
      <c r="O123" s="238">
        <v>8423.7999999999993</v>
      </c>
      <c r="P123" s="261">
        <f t="shared" si="243"/>
        <v>100</v>
      </c>
      <c r="Q123" s="201"/>
      <c r="R123" s="238"/>
      <c r="S123" s="210"/>
      <c r="T123" s="201"/>
      <c r="U123" s="238"/>
      <c r="V123" s="210"/>
      <c r="W123" s="201"/>
      <c r="X123" s="238"/>
      <c r="Y123" s="210"/>
      <c r="Z123" s="201"/>
      <c r="AA123" s="205"/>
      <c r="AB123" s="205"/>
      <c r="AC123" s="238"/>
      <c r="AD123" s="210"/>
      <c r="AE123" s="226">
        <v>0</v>
      </c>
      <c r="AF123" s="205"/>
      <c r="AG123" s="205"/>
      <c r="AH123" s="238"/>
      <c r="AI123" s="210"/>
      <c r="AJ123" s="201"/>
      <c r="AK123" s="205"/>
      <c r="AL123" s="205"/>
      <c r="AM123" s="238"/>
      <c r="AN123" s="210"/>
      <c r="AO123" s="201"/>
      <c r="AP123" s="205"/>
      <c r="AQ123" s="205"/>
      <c r="AR123" s="238"/>
      <c r="AS123" s="210"/>
      <c r="AT123" s="201">
        <f>12708.6-8423.8</f>
        <v>4284.8000000000011</v>
      </c>
      <c r="AU123" s="205"/>
      <c r="AV123" s="205"/>
      <c r="AW123" s="238"/>
      <c r="AX123" s="210"/>
      <c r="AY123" s="201"/>
      <c r="AZ123" s="238"/>
      <c r="BA123" s="210"/>
      <c r="BB123" s="205"/>
    </row>
    <row r="124" spans="1:54" s="206" customFormat="1" ht="17.45" customHeight="1" x14ac:dyDescent="0.25">
      <c r="A124" s="349"/>
      <c r="B124" s="321"/>
      <c r="C124" s="321"/>
      <c r="D124" s="191" t="s">
        <v>43</v>
      </c>
      <c r="E124" s="233">
        <f t="shared" si="211"/>
        <v>1096.5160000000001</v>
      </c>
      <c r="F124" s="192">
        <f t="shared" si="211"/>
        <v>717.2</v>
      </c>
      <c r="G124" s="194">
        <f t="shared" si="161"/>
        <v>65.407162321388839</v>
      </c>
      <c r="H124" s="201"/>
      <c r="I124" s="238"/>
      <c r="J124" s="210"/>
      <c r="K124" s="201"/>
      <c r="L124" s="238"/>
      <c r="M124" s="210"/>
      <c r="N124" s="201">
        <v>717.2</v>
      </c>
      <c r="O124" s="238">
        <v>717.2</v>
      </c>
      <c r="P124" s="261">
        <f t="shared" si="243"/>
        <v>100</v>
      </c>
      <c r="Q124" s="201"/>
      <c r="R124" s="238"/>
      <c r="S124" s="210"/>
      <c r="T124" s="201"/>
      <c r="U124" s="238"/>
      <c r="V124" s="210"/>
      <c r="W124" s="201"/>
      <c r="X124" s="238"/>
      <c r="Y124" s="210"/>
      <c r="Z124" s="201"/>
      <c r="AA124" s="205"/>
      <c r="AB124" s="205"/>
      <c r="AC124" s="238"/>
      <c r="AD124" s="210"/>
      <c r="AE124" s="226">
        <v>0</v>
      </c>
      <c r="AF124" s="205"/>
      <c r="AG124" s="205"/>
      <c r="AH124" s="238"/>
      <c r="AI124" s="210"/>
      <c r="AJ124" s="201"/>
      <c r="AK124" s="205"/>
      <c r="AL124" s="205"/>
      <c r="AM124" s="238"/>
      <c r="AN124" s="210"/>
      <c r="AO124" s="201"/>
      <c r="AP124" s="205"/>
      <c r="AQ124" s="205"/>
      <c r="AR124" s="238"/>
      <c r="AS124" s="210"/>
      <c r="AT124" s="201">
        <f>425.3+671.2+0.016-717.2</f>
        <v>379.31600000000003</v>
      </c>
      <c r="AU124" s="205"/>
      <c r="AV124" s="205"/>
      <c r="AW124" s="238"/>
      <c r="AX124" s="210"/>
      <c r="AY124" s="201"/>
      <c r="AZ124" s="238"/>
      <c r="BA124" s="210"/>
      <c r="BB124" s="205"/>
    </row>
    <row r="125" spans="1:54" s="206" customFormat="1" ht="18.600000000000001" customHeight="1" x14ac:dyDescent="0.25">
      <c r="A125" s="308" t="s">
        <v>388</v>
      </c>
      <c r="B125" s="309"/>
      <c r="C125" s="310"/>
      <c r="D125" s="208" t="s">
        <v>297</v>
      </c>
      <c r="E125" s="235">
        <f>E126+E127+E128</f>
        <v>21930.315999999999</v>
      </c>
      <c r="F125" s="192">
        <f t="shared" ref="F125:F131" si="249">SUM(I125+L125+O125+R125+U125+X125+AA125+AF125+AK125+AP125+AU125+AZ125)</f>
        <v>14526.8</v>
      </c>
      <c r="G125" s="210">
        <f t="shared" si="161"/>
        <v>66.240723571881048</v>
      </c>
      <c r="H125" s="201">
        <f>SUM(H126:H128)</f>
        <v>0</v>
      </c>
      <c r="I125" s="238">
        <f>SUM(I126:I128)</f>
        <v>0</v>
      </c>
      <c r="J125" s="210" t="e">
        <f>SUM(I125/H125*100)</f>
        <v>#DIV/0!</v>
      </c>
      <c r="K125" s="201">
        <f>SUM(K126:K128)</f>
        <v>0</v>
      </c>
      <c r="L125" s="238">
        <f>SUM(L126:L128)</f>
        <v>0</v>
      </c>
      <c r="M125" s="210" t="e">
        <f>SUM(L125/K125*100)</f>
        <v>#DIV/0!</v>
      </c>
      <c r="N125" s="201">
        <f>SUM(N126:N128)</f>
        <v>14526.8</v>
      </c>
      <c r="O125" s="238">
        <f>SUM(O126:O128)</f>
        <v>14526.8</v>
      </c>
      <c r="P125" s="210">
        <f>SUM(O125/N125*100)</f>
        <v>100</v>
      </c>
      <c r="Q125" s="201">
        <f>SUM(Q126:Q128)</f>
        <v>0</v>
      </c>
      <c r="R125" s="238">
        <f>SUM(R126:R128)</f>
        <v>0</v>
      </c>
      <c r="S125" s="210" t="e">
        <f>SUM(R125/Q125*100)</f>
        <v>#DIV/0!</v>
      </c>
      <c r="T125" s="201">
        <f>SUM(T126:T128)</f>
        <v>0</v>
      </c>
      <c r="U125" s="238">
        <f>SUM(U126:U128)</f>
        <v>0</v>
      </c>
      <c r="V125" s="210" t="e">
        <f>SUM(U125/T125*100)</f>
        <v>#DIV/0!</v>
      </c>
      <c r="W125" s="201">
        <f>SUM(W126:W128)</f>
        <v>0</v>
      </c>
      <c r="X125" s="238">
        <f>SUM(X126:X128)</f>
        <v>0</v>
      </c>
      <c r="Y125" s="210" t="e">
        <f>SUM(X125/W125*100)</f>
        <v>#DIV/0!</v>
      </c>
      <c r="Z125" s="201">
        <f>SUM(Z126:Z128)</f>
        <v>0</v>
      </c>
      <c r="AA125" s="210"/>
      <c r="AB125" s="210"/>
      <c r="AC125" s="238">
        <f>SUM(AC126:AC128)</f>
        <v>0</v>
      </c>
      <c r="AD125" s="210" t="e">
        <f>SUM(AC125/AB125*100)</f>
        <v>#DIV/0!</v>
      </c>
      <c r="AE125" s="201">
        <f>SUM(AE126:AE128)</f>
        <v>0</v>
      </c>
      <c r="AF125" s="210"/>
      <c r="AG125" s="210"/>
      <c r="AH125" s="238">
        <f>SUM(AH126:AH128)</f>
        <v>0</v>
      </c>
      <c r="AI125" s="210" t="e">
        <f>SUM(AH125/AG125*100)</f>
        <v>#DIV/0!</v>
      </c>
      <c r="AJ125" s="201">
        <f>SUM(AJ126:AJ128)</f>
        <v>0</v>
      </c>
      <c r="AK125" s="210"/>
      <c r="AL125" s="210"/>
      <c r="AM125" s="238">
        <f>SUM(AM126:AM128)</f>
        <v>0</v>
      </c>
      <c r="AN125" s="210" t="e">
        <f>SUM(AM125/AL125*100)</f>
        <v>#DIV/0!</v>
      </c>
      <c r="AO125" s="201">
        <f>SUM(AO126:AO128)</f>
        <v>0</v>
      </c>
      <c r="AP125" s="210"/>
      <c r="AQ125" s="210"/>
      <c r="AR125" s="238">
        <f>SUM(AR126:AR128)</f>
        <v>0</v>
      </c>
      <c r="AS125" s="210" t="e">
        <f>SUM(AR125/AQ125*100)</f>
        <v>#DIV/0!</v>
      </c>
      <c r="AT125" s="201">
        <f>SUM(AT126:AT128)</f>
        <v>7403.5160000000005</v>
      </c>
      <c r="AU125" s="210"/>
      <c r="AV125" s="210"/>
      <c r="AW125" s="238">
        <f>SUM(AW126:AW128)</f>
        <v>0</v>
      </c>
      <c r="AX125" s="210" t="e">
        <f>SUM(AW125/AV125*100)</f>
        <v>#DIV/0!</v>
      </c>
      <c r="AY125" s="201">
        <f>SUM(AY126:AY128)</f>
        <v>0</v>
      </c>
      <c r="AZ125" s="238">
        <f>SUM(AZ126:AZ128)</f>
        <v>0</v>
      </c>
      <c r="BA125" s="210" t="e">
        <f>SUM(AZ125/AY125*100)</f>
        <v>#DIV/0!</v>
      </c>
      <c r="BB125" s="210"/>
    </row>
    <row r="126" spans="1:54" s="206" customFormat="1" ht="18.600000000000001" customHeight="1" x14ac:dyDescent="0.25">
      <c r="A126" s="311"/>
      <c r="B126" s="312"/>
      <c r="C126" s="313"/>
      <c r="D126" s="208" t="s">
        <v>37</v>
      </c>
      <c r="E126" s="236">
        <f>E122</f>
        <v>8125.2</v>
      </c>
      <c r="F126" s="192">
        <f t="shared" si="249"/>
        <v>5385.8</v>
      </c>
      <c r="G126" s="210">
        <f t="shared" si="161"/>
        <v>66.285137596613012</v>
      </c>
      <c r="H126" s="201">
        <f>SUM(H118)</f>
        <v>0</v>
      </c>
      <c r="I126" s="238">
        <f>SUM(I118)</f>
        <v>0</v>
      </c>
      <c r="J126" s="210" t="e">
        <f>SUM(I126/H126*100)</f>
        <v>#DIV/0!</v>
      </c>
      <c r="K126" s="201">
        <f>SUM(K118)</f>
        <v>0</v>
      </c>
      <c r="L126" s="238">
        <f>SUM(L118)</f>
        <v>0</v>
      </c>
      <c r="M126" s="210" t="e">
        <f>SUM(L126/K126*100)</f>
        <v>#DIV/0!</v>
      </c>
      <c r="N126" s="201">
        <f>SUM(N118)</f>
        <v>5385.8</v>
      </c>
      <c r="O126" s="238">
        <f>SUM(O118)</f>
        <v>5385.8</v>
      </c>
      <c r="P126" s="210">
        <f>SUM(O126/N126*100)</f>
        <v>100</v>
      </c>
      <c r="Q126" s="201">
        <f>SUM(Q118)</f>
        <v>0</v>
      </c>
      <c r="R126" s="238">
        <f>SUM(R118)</f>
        <v>0</v>
      </c>
      <c r="S126" s="210" t="e">
        <f>SUM(R126/Q126*100)</f>
        <v>#DIV/0!</v>
      </c>
      <c r="T126" s="201">
        <f>SUM(T118)</f>
        <v>0</v>
      </c>
      <c r="U126" s="238">
        <f>SUM(U118)</f>
        <v>0</v>
      </c>
      <c r="V126" s="210" t="e">
        <f>SUM(U126/T126*100)</f>
        <v>#DIV/0!</v>
      </c>
      <c r="W126" s="201">
        <f>SUM(W118)</f>
        <v>0</v>
      </c>
      <c r="X126" s="238">
        <f>SUM(X118)</f>
        <v>0</v>
      </c>
      <c r="Y126" s="210" t="e">
        <f>SUM(X126/W126*100)</f>
        <v>#DIV/0!</v>
      </c>
      <c r="Z126" s="201">
        <f>SUM(Z118)</f>
        <v>0</v>
      </c>
      <c r="AA126" s="210"/>
      <c r="AB126" s="210"/>
      <c r="AC126" s="238">
        <f>SUM(AC118)</f>
        <v>0</v>
      </c>
      <c r="AD126" s="210" t="e">
        <f>SUM(AC126/AB126*100)</f>
        <v>#DIV/0!</v>
      </c>
      <c r="AE126" s="201">
        <f>SUM(AE118)</f>
        <v>0</v>
      </c>
      <c r="AF126" s="210"/>
      <c r="AG126" s="210"/>
      <c r="AH126" s="238">
        <f>SUM(AH118)</f>
        <v>0</v>
      </c>
      <c r="AI126" s="210" t="e">
        <f>SUM(AH126/AG126*100)</f>
        <v>#DIV/0!</v>
      </c>
      <c r="AJ126" s="201">
        <f>SUM(AJ118)</f>
        <v>0</v>
      </c>
      <c r="AK126" s="210"/>
      <c r="AL126" s="210"/>
      <c r="AM126" s="238">
        <f>SUM(AM118)</f>
        <v>0</v>
      </c>
      <c r="AN126" s="210" t="e">
        <f>SUM(AM126/AL126*100)</f>
        <v>#DIV/0!</v>
      </c>
      <c r="AO126" s="201">
        <f>SUM(AO118)</f>
        <v>0</v>
      </c>
      <c r="AP126" s="210"/>
      <c r="AQ126" s="210"/>
      <c r="AR126" s="238">
        <f>SUM(AR118)</f>
        <v>0</v>
      </c>
      <c r="AS126" s="210" t="e">
        <f>SUM(AR126/AQ126*100)</f>
        <v>#DIV/0!</v>
      </c>
      <c r="AT126" s="201">
        <f t="shared" ref="AT126:AT127" si="250">SUM(AT118)</f>
        <v>2739.3999999999996</v>
      </c>
      <c r="AU126" s="210"/>
      <c r="AV126" s="210"/>
      <c r="AW126" s="238">
        <f>SUM(AW118)</f>
        <v>0</v>
      </c>
      <c r="AX126" s="210" t="e">
        <f>SUM(AW126/AV126*100)</f>
        <v>#DIV/0!</v>
      </c>
      <c r="AY126" s="201">
        <f t="shared" ref="AY126:AY127" si="251">SUM(AY118)</f>
        <v>0</v>
      </c>
      <c r="AZ126" s="238">
        <f>SUM(AZ118)</f>
        <v>0</v>
      </c>
      <c r="BA126" s="210" t="e">
        <f>SUM(AZ126/AY126*100)</f>
        <v>#DIV/0!</v>
      </c>
      <c r="BB126" s="210"/>
    </row>
    <row r="127" spans="1:54" s="206" customFormat="1" ht="31.9" customHeight="1" x14ac:dyDescent="0.25">
      <c r="A127" s="311"/>
      <c r="B127" s="312"/>
      <c r="C127" s="313"/>
      <c r="D127" s="208" t="s">
        <v>2</v>
      </c>
      <c r="E127" s="236">
        <f>E123</f>
        <v>12708.6</v>
      </c>
      <c r="F127" s="192">
        <f t="shared" si="249"/>
        <v>8423.7999999999993</v>
      </c>
      <c r="G127" s="210">
        <f t="shared" si="161"/>
        <v>66.284248461671609</v>
      </c>
      <c r="H127" s="201">
        <f t="shared" ref="H127:I128" si="252">SUM(H119)</f>
        <v>0</v>
      </c>
      <c r="I127" s="238">
        <f t="shared" si="252"/>
        <v>0</v>
      </c>
      <c r="J127" s="210" t="e">
        <f t="shared" ref="J127:J132" si="253">SUM(I127/H127*100)</f>
        <v>#DIV/0!</v>
      </c>
      <c r="K127" s="201">
        <f t="shared" ref="K127:L128" si="254">SUM(K119)</f>
        <v>0</v>
      </c>
      <c r="L127" s="238">
        <f t="shared" si="254"/>
        <v>0</v>
      </c>
      <c r="M127" s="210" t="e">
        <f t="shared" ref="M127:M132" si="255">SUM(L127/K127*100)</f>
        <v>#DIV/0!</v>
      </c>
      <c r="N127" s="201">
        <f t="shared" ref="N127:O128" si="256">SUM(N119)</f>
        <v>8423.7999999999993</v>
      </c>
      <c r="O127" s="238">
        <f t="shared" si="256"/>
        <v>8423.7999999999993</v>
      </c>
      <c r="P127" s="210">
        <f t="shared" ref="P127:P132" si="257">SUM(O127/N127*100)</f>
        <v>100</v>
      </c>
      <c r="Q127" s="201">
        <f t="shared" ref="Q127:R128" si="258">SUM(Q119)</f>
        <v>0</v>
      </c>
      <c r="R127" s="238">
        <f t="shared" si="258"/>
        <v>0</v>
      </c>
      <c r="S127" s="210" t="e">
        <f t="shared" ref="S127:S132" si="259">SUM(R127/Q127*100)</f>
        <v>#DIV/0!</v>
      </c>
      <c r="T127" s="201">
        <f t="shared" ref="T127:U128" si="260">SUM(T119)</f>
        <v>0</v>
      </c>
      <c r="U127" s="238">
        <f t="shared" si="260"/>
        <v>0</v>
      </c>
      <c r="V127" s="210" t="e">
        <f t="shared" ref="V127:V132" si="261">SUM(U127/T127*100)</f>
        <v>#DIV/0!</v>
      </c>
      <c r="W127" s="201">
        <f t="shared" ref="W127:X128" si="262">SUM(W119)</f>
        <v>0</v>
      </c>
      <c r="X127" s="238">
        <f t="shared" si="262"/>
        <v>0</v>
      </c>
      <c r="Y127" s="210" t="e">
        <f t="shared" ref="Y127:Y132" si="263">SUM(X127/W127*100)</f>
        <v>#DIV/0!</v>
      </c>
      <c r="Z127" s="201">
        <f t="shared" ref="Z127:Z128" si="264">SUM(Z119)</f>
        <v>0</v>
      </c>
      <c r="AA127" s="210"/>
      <c r="AB127" s="210"/>
      <c r="AC127" s="238">
        <f t="shared" ref="AC127" si="265">SUM(AC119)</f>
        <v>0</v>
      </c>
      <c r="AD127" s="210" t="e">
        <f t="shared" ref="AD127:AD132" si="266">SUM(AC127/AB127*100)</f>
        <v>#DIV/0!</v>
      </c>
      <c r="AE127" s="201">
        <f t="shared" ref="AE127:AE128" si="267">SUM(AE119)</f>
        <v>0</v>
      </c>
      <c r="AF127" s="210"/>
      <c r="AG127" s="210"/>
      <c r="AH127" s="238">
        <f t="shared" ref="AH127" si="268">SUM(AH119)</f>
        <v>0</v>
      </c>
      <c r="AI127" s="210" t="e">
        <f t="shared" ref="AI127:AI132" si="269">SUM(AH127/AG127*100)</f>
        <v>#DIV/0!</v>
      </c>
      <c r="AJ127" s="201">
        <f t="shared" ref="AJ127:AJ128" si="270">SUM(AJ119)</f>
        <v>0</v>
      </c>
      <c r="AK127" s="210"/>
      <c r="AL127" s="210"/>
      <c r="AM127" s="238">
        <f t="shared" ref="AM127" si="271">SUM(AM119)</f>
        <v>0</v>
      </c>
      <c r="AN127" s="210" t="e">
        <f t="shared" ref="AN127:AN132" si="272">SUM(AM127/AL127*100)</f>
        <v>#DIV/0!</v>
      </c>
      <c r="AO127" s="201">
        <f t="shared" ref="AO127:AO128" si="273">SUM(AO119)</f>
        <v>0</v>
      </c>
      <c r="AP127" s="210"/>
      <c r="AQ127" s="210"/>
      <c r="AR127" s="238">
        <f t="shared" ref="AR127" si="274">SUM(AR119)</f>
        <v>0</v>
      </c>
      <c r="AS127" s="210" t="e">
        <f t="shared" ref="AS127:AS132" si="275">SUM(AR127/AQ127*100)</f>
        <v>#DIV/0!</v>
      </c>
      <c r="AT127" s="201">
        <f t="shared" si="250"/>
        <v>4284.8000000000011</v>
      </c>
      <c r="AU127" s="210"/>
      <c r="AV127" s="210"/>
      <c r="AW127" s="238">
        <f t="shared" ref="AW127" si="276">SUM(AW119)</f>
        <v>0</v>
      </c>
      <c r="AX127" s="210" t="e">
        <f t="shared" ref="AX127:AX132" si="277">SUM(AW127/AV127*100)</f>
        <v>#DIV/0!</v>
      </c>
      <c r="AY127" s="201">
        <f t="shared" si="251"/>
        <v>0</v>
      </c>
      <c r="AZ127" s="238">
        <f t="shared" ref="AZ127" si="278">SUM(AZ119)</f>
        <v>0</v>
      </c>
      <c r="BA127" s="210" t="e">
        <f t="shared" ref="BA127:BA132" si="279">SUM(AZ127/AY127*100)</f>
        <v>#DIV/0!</v>
      </c>
      <c r="BB127" s="210"/>
    </row>
    <row r="128" spans="1:54" s="206" customFormat="1" ht="19.899999999999999" customHeight="1" x14ac:dyDescent="0.25">
      <c r="A128" s="314"/>
      <c r="B128" s="315"/>
      <c r="C128" s="316"/>
      <c r="D128" s="208" t="s">
        <v>43</v>
      </c>
      <c r="E128" s="236">
        <f>E124</f>
        <v>1096.5160000000001</v>
      </c>
      <c r="F128" s="192">
        <f t="shared" si="249"/>
        <v>717.2</v>
      </c>
      <c r="G128" s="210">
        <f t="shared" si="161"/>
        <v>65.407162321388839</v>
      </c>
      <c r="H128" s="201">
        <f t="shared" si="252"/>
        <v>0</v>
      </c>
      <c r="I128" s="238">
        <f t="shared" si="252"/>
        <v>0</v>
      </c>
      <c r="J128" s="210" t="e">
        <f t="shared" si="253"/>
        <v>#DIV/0!</v>
      </c>
      <c r="K128" s="201">
        <f t="shared" si="254"/>
        <v>0</v>
      </c>
      <c r="L128" s="238">
        <f t="shared" si="254"/>
        <v>0</v>
      </c>
      <c r="M128" s="210" t="e">
        <f t="shared" si="255"/>
        <v>#DIV/0!</v>
      </c>
      <c r="N128" s="201">
        <f t="shared" si="256"/>
        <v>717.2</v>
      </c>
      <c r="O128" s="238">
        <f t="shared" si="256"/>
        <v>717.2</v>
      </c>
      <c r="P128" s="210">
        <f t="shared" si="257"/>
        <v>100</v>
      </c>
      <c r="Q128" s="201">
        <f t="shared" si="258"/>
        <v>0</v>
      </c>
      <c r="R128" s="238">
        <f t="shared" si="258"/>
        <v>0</v>
      </c>
      <c r="S128" s="210" t="e">
        <f t="shared" si="259"/>
        <v>#DIV/0!</v>
      </c>
      <c r="T128" s="201">
        <f t="shared" si="260"/>
        <v>0</v>
      </c>
      <c r="U128" s="238">
        <f t="shared" si="260"/>
        <v>0</v>
      </c>
      <c r="V128" s="210" t="e">
        <f t="shared" si="261"/>
        <v>#DIV/0!</v>
      </c>
      <c r="W128" s="201">
        <f t="shared" si="262"/>
        <v>0</v>
      </c>
      <c r="X128" s="238">
        <f t="shared" si="262"/>
        <v>0</v>
      </c>
      <c r="Y128" s="210" t="e">
        <f t="shared" si="263"/>
        <v>#DIV/0!</v>
      </c>
      <c r="Z128" s="201">
        <f t="shared" si="264"/>
        <v>0</v>
      </c>
      <c r="AA128" s="210"/>
      <c r="AB128" s="210"/>
      <c r="AC128" s="238">
        <f t="shared" ref="AC128" si="280">SUM(AC120)</f>
        <v>0</v>
      </c>
      <c r="AD128" s="210" t="e">
        <f t="shared" si="266"/>
        <v>#DIV/0!</v>
      </c>
      <c r="AE128" s="201">
        <f t="shared" si="267"/>
        <v>0</v>
      </c>
      <c r="AF128" s="210"/>
      <c r="AG128" s="210"/>
      <c r="AH128" s="238">
        <f t="shared" ref="AH128" si="281">SUM(AH120)</f>
        <v>0</v>
      </c>
      <c r="AI128" s="210" t="e">
        <f t="shared" si="269"/>
        <v>#DIV/0!</v>
      </c>
      <c r="AJ128" s="201">
        <f t="shared" si="270"/>
        <v>0</v>
      </c>
      <c r="AK128" s="210"/>
      <c r="AL128" s="210"/>
      <c r="AM128" s="238">
        <f t="shared" ref="AM128" si="282">SUM(AM120)</f>
        <v>0</v>
      </c>
      <c r="AN128" s="210" t="e">
        <f t="shared" si="272"/>
        <v>#DIV/0!</v>
      </c>
      <c r="AO128" s="201">
        <f t="shared" si="273"/>
        <v>0</v>
      </c>
      <c r="AP128" s="210"/>
      <c r="AQ128" s="210"/>
      <c r="AR128" s="238">
        <f t="shared" ref="AR128" si="283">SUM(AR120)</f>
        <v>0</v>
      </c>
      <c r="AS128" s="210" t="e">
        <f t="shared" si="275"/>
        <v>#DIV/0!</v>
      </c>
      <c r="AT128" s="201">
        <f>SUM(AT120)</f>
        <v>379.31600000000003</v>
      </c>
      <c r="AU128" s="210"/>
      <c r="AV128" s="210"/>
      <c r="AW128" s="238">
        <f t="shared" ref="AW128" si="284">SUM(AW120)</f>
        <v>0</v>
      </c>
      <c r="AX128" s="210" t="e">
        <f t="shared" si="277"/>
        <v>#DIV/0!</v>
      </c>
      <c r="AY128" s="201">
        <f>SUM(AY120)</f>
        <v>0</v>
      </c>
      <c r="AZ128" s="238">
        <f t="shared" ref="AZ128" si="285">SUM(AZ120)</f>
        <v>0</v>
      </c>
      <c r="BA128" s="210" t="e">
        <f t="shared" si="279"/>
        <v>#DIV/0!</v>
      </c>
      <c r="BB128" s="210"/>
    </row>
    <row r="129" spans="1:54" s="206" customFormat="1" ht="21.6" customHeight="1" x14ac:dyDescent="0.25">
      <c r="A129" s="308" t="s">
        <v>421</v>
      </c>
      <c r="B129" s="309"/>
      <c r="C129" s="310"/>
      <c r="D129" s="208" t="s">
        <v>297</v>
      </c>
      <c r="E129" s="235">
        <f>E130+E131+E132</f>
        <v>24867.116000000002</v>
      </c>
      <c r="F129" s="192">
        <f t="shared" si="249"/>
        <v>14726.8</v>
      </c>
      <c r="G129" s="210">
        <f t="shared" si="161"/>
        <v>59.221986176442812</v>
      </c>
      <c r="H129" s="201">
        <f>SUM(H130:H132)</f>
        <v>0</v>
      </c>
      <c r="I129" s="238">
        <f>SUM(I130:I132)</f>
        <v>0</v>
      </c>
      <c r="J129" s="210" t="e">
        <f t="shared" si="253"/>
        <v>#DIV/0!</v>
      </c>
      <c r="K129" s="201">
        <f>SUM(K130:K132)</f>
        <v>0</v>
      </c>
      <c r="L129" s="238">
        <f>SUM(L130:L132)</f>
        <v>0</v>
      </c>
      <c r="M129" s="210" t="e">
        <f t="shared" si="255"/>
        <v>#DIV/0!</v>
      </c>
      <c r="N129" s="201">
        <f>SUM(N130:N132)</f>
        <v>14726.8</v>
      </c>
      <c r="O129" s="238">
        <f>SUM(O130:O132)</f>
        <v>14726.8</v>
      </c>
      <c r="P129" s="210">
        <f t="shared" si="257"/>
        <v>100</v>
      </c>
      <c r="Q129" s="201">
        <f>SUM(Q130:Q132)</f>
        <v>0</v>
      </c>
      <c r="R129" s="238">
        <f>SUM(R130:R132)</f>
        <v>0</v>
      </c>
      <c r="S129" s="210" t="e">
        <f t="shared" si="259"/>
        <v>#DIV/0!</v>
      </c>
      <c r="T129" s="201">
        <f>SUM(T130:T132)</f>
        <v>0</v>
      </c>
      <c r="U129" s="238">
        <f>SUM(U130:U132)</f>
        <v>0</v>
      </c>
      <c r="V129" s="210" t="e">
        <f t="shared" si="261"/>
        <v>#DIV/0!</v>
      </c>
      <c r="W129" s="201">
        <f>SUM(W130:W132)</f>
        <v>1274.4000000000001</v>
      </c>
      <c r="X129" s="238">
        <f>SUM(X130:X132)</f>
        <v>0</v>
      </c>
      <c r="Y129" s="210">
        <f t="shared" si="263"/>
        <v>0</v>
      </c>
      <c r="Z129" s="201">
        <f>SUM(Z130:Z132)</f>
        <v>0</v>
      </c>
      <c r="AA129" s="210"/>
      <c r="AB129" s="210"/>
      <c r="AC129" s="238">
        <f>SUM(AC130:AC132)</f>
        <v>0</v>
      </c>
      <c r="AD129" s="210" t="e">
        <f t="shared" si="266"/>
        <v>#DIV/0!</v>
      </c>
      <c r="AE129" s="201">
        <f>SUM(AE130:AE132)</f>
        <v>0</v>
      </c>
      <c r="AF129" s="210"/>
      <c r="AG129" s="210"/>
      <c r="AH129" s="238">
        <f>SUM(AH130:AH132)</f>
        <v>0</v>
      </c>
      <c r="AI129" s="210" t="e">
        <f t="shared" si="269"/>
        <v>#DIV/0!</v>
      </c>
      <c r="AJ129" s="201">
        <f>SUM(AJ130:AJ132)</f>
        <v>50</v>
      </c>
      <c r="AK129" s="210"/>
      <c r="AL129" s="210"/>
      <c r="AM129" s="238">
        <f>SUM(AM130:AM132)</f>
        <v>0</v>
      </c>
      <c r="AN129" s="210" t="e">
        <f t="shared" si="272"/>
        <v>#DIV/0!</v>
      </c>
      <c r="AO129" s="201">
        <f>SUM(AO130:AO132)</f>
        <v>662.4</v>
      </c>
      <c r="AP129" s="210"/>
      <c r="AQ129" s="210"/>
      <c r="AR129" s="238">
        <f>SUM(AR130:AR132)</f>
        <v>0</v>
      </c>
      <c r="AS129" s="210" t="e">
        <f t="shared" si="275"/>
        <v>#DIV/0!</v>
      </c>
      <c r="AT129" s="201">
        <f>SUM(AT130:AT132)</f>
        <v>7853.5160000000005</v>
      </c>
      <c r="AU129" s="210"/>
      <c r="AV129" s="210"/>
      <c r="AW129" s="238">
        <f>SUM(AW130:AW132)</f>
        <v>0</v>
      </c>
      <c r="AX129" s="210" t="e">
        <f t="shared" si="277"/>
        <v>#DIV/0!</v>
      </c>
      <c r="AY129" s="201">
        <f>SUM(AY130:AY132)</f>
        <v>0</v>
      </c>
      <c r="AZ129" s="238">
        <f>SUM(AZ130:AZ132)</f>
        <v>0</v>
      </c>
      <c r="BA129" s="210" t="e">
        <f t="shared" si="279"/>
        <v>#DIV/0!</v>
      </c>
      <c r="BB129" s="210"/>
    </row>
    <row r="130" spans="1:54" s="206" customFormat="1" ht="15.6" customHeight="1" x14ac:dyDescent="0.25">
      <c r="A130" s="311"/>
      <c r="B130" s="312"/>
      <c r="C130" s="313"/>
      <c r="D130" s="208" t="s">
        <v>37</v>
      </c>
      <c r="E130" s="236">
        <f>E126</f>
        <v>8125.2</v>
      </c>
      <c r="F130" s="192">
        <f t="shared" si="249"/>
        <v>5385.8</v>
      </c>
      <c r="G130" s="210">
        <f t="shared" si="161"/>
        <v>66.285137596613012</v>
      </c>
      <c r="H130" s="201">
        <f t="shared" ref="H130:I132" si="286">SUM(H118)</f>
        <v>0</v>
      </c>
      <c r="I130" s="238">
        <f t="shared" si="286"/>
        <v>0</v>
      </c>
      <c r="J130" s="210" t="e">
        <f t="shared" si="253"/>
        <v>#DIV/0!</v>
      </c>
      <c r="K130" s="201">
        <f t="shared" ref="K130:L132" si="287">SUM(K118)</f>
        <v>0</v>
      </c>
      <c r="L130" s="238">
        <f t="shared" si="287"/>
        <v>0</v>
      </c>
      <c r="M130" s="210" t="e">
        <f t="shared" si="255"/>
        <v>#DIV/0!</v>
      </c>
      <c r="N130" s="201">
        <f t="shared" ref="N130:O131" si="288">SUM(N118)</f>
        <v>5385.8</v>
      </c>
      <c r="O130" s="238">
        <f t="shared" si="288"/>
        <v>5385.8</v>
      </c>
      <c r="P130" s="210">
        <f t="shared" si="257"/>
        <v>100</v>
      </c>
      <c r="Q130" s="201">
        <f t="shared" ref="Q130:R132" si="289">SUM(Q118)</f>
        <v>0</v>
      </c>
      <c r="R130" s="238">
        <f t="shared" si="289"/>
        <v>0</v>
      </c>
      <c r="S130" s="210" t="e">
        <f t="shared" si="259"/>
        <v>#DIV/0!</v>
      </c>
      <c r="T130" s="201">
        <f t="shared" ref="T130:U132" si="290">SUM(T118)</f>
        <v>0</v>
      </c>
      <c r="U130" s="238">
        <f t="shared" si="290"/>
        <v>0</v>
      </c>
      <c r="V130" s="210" t="e">
        <f t="shared" si="261"/>
        <v>#DIV/0!</v>
      </c>
      <c r="W130" s="201">
        <f t="shared" ref="W130:X131" si="291">SUM(W118+W114+W101)</f>
        <v>0</v>
      </c>
      <c r="X130" s="238">
        <f t="shared" si="291"/>
        <v>0</v>
      </c>
      <c r="Y130" s="210" t="e">
        <f t="shared" si="263"/>
        <v>#DIV/0!</v>
      </c>
      <c r="Z130" s="201">
        <f t="shared" ref="Z130:AC130" si="292">SUM(Z118+Z114+Z101)</f>
        <v>0</v>
      </c>
      <c r="AA130" s="238">
        <f t="shared" si="292"/>
        <v>0</v>
      </c>
      <c r="AB130" s="201">
        <f t="shared" si="292"/>
        <v>0</v>
      </c>
      <c r="AC130" s="238">
        <f t="shared" si="292"/>
        <v>0</v>
      </c>
      <c r="AD130" s="210" t="e">
        <f t="shared" si="266"/>
        <v>#DIV/0!</v>
      </c>
      <c r="AE130" s="201">
        <f t="shared" ref="AE130:AH130" si="293">SUM(AE118+AE114+AE101)</f>
        <v>0</v>
      </c>
      <c r="AF130" s="238">
        <f t="shared" si="293"/>
        <v>0</v>
      </c>
      <c r="AG130" s="201">
        <f t="shared" si="293"/>
        <v>0</v>
      </c>
      <c r="AH130" s="238">
        <f t="shared" si="293"/>
        <v>0</v>
      </c>
      <c r="AI130" s="210" t="e">
        <f t="shared" si="269"/>
        <v>#DIV/0!</v>
      </c>
      <c r="AJ130" s="201">
        <f t="shared" ref="AJ130:AM130" si="294">SUM(AJ118+AJ114+AJ101)</f>
        <v>0</v>
      </c>
      <c r="AK130" s="238">
        <f t="shared" si="294"/>
        <v>0</v>
      </c>
      <c r="AL130" s="201">
        <f t="shared" si="294"/>
        <v>0</v>
      </c>
      <c r="AM130" s="238">
        <f t="shared" si="294"/>
        <v>0</v>
      </c>
      <c r="AN130" s="210" t="e">
        <f t="shared" si="272"/>
        <v>#DIV/0!</v>
      </c>
      <c r="AO130" s="201">
        <f t="shared" ref="AO130:AR130" si="295">SUM(AO118+AO114+AO101)</f>
        <v>0</v>
      </c>
      <c r="AP130" s="238">
        <f t="shared" si="295"/>
        <v>0</v>
      </c>
      <c r="AQ130" s="201">
        <f t="shared" si="295"/>
        <v>0</v>
      </c>
      <c r="AR130" s="238">
        <f t="shared" si="295"/>
        <v>0</v>
      </c>
      <c r="AS130" s="210" t="e">
        <f t="shared" si="275"/>
        <v>#DIV/0!</v>
      </c>
      <c r="AT130" s="201">
        <f t="shared" ref="AT130:AW130" si="296">SUM(AT118+AT114+AT101)</f>
        <v>2739.3999999999996</v>
      </c>
      <c r="AU130" s="238">
        <f t="shared" si="296"/>
        <v>0</v>
      </c>
      <c r="AV130" s="201">
        <f t="shared" si="296"/>
        <v>0</v>
      </c>
      <c r="AW130" s="238">
        <f t="shared" si="296"/>
        <v>0</v>
      </c>
      <c r="AX130" s="210" t="e">
        <f t="shared" si="277"/>
        <v>#DIV/0!</v>
      </c>
      <c r="AY130" s="201">
        <f t="shared" ref="AY130:AZ130" si="297">SUM(AY118+AY114+AY101)</f>
        <v>0</v>
      </c>
      <c r="AZ130" s="238">
        <f t="shared" si="297"/>
        <v>0</v>
      </c>
      <c r="BA130" s="210" t="e">
        <f t="shared" si="279"/>
        <v>#DIV/0!</v>
      </c>
      <c r="BB130" s="210"/>
    </row>
    <row r="131" spans="1:54" s="206" customFormat="1" ht="28.9" customHeight="1" x14ac:dyDescent="0.25">
      <c r="A131" s="311"/>
      <c r="B131" s="312"/>
      <c r="C131" s="313"/>
      <c r="D131" s="208" t="s">
        <v>2</v>
      </c>
      <c r="E131" s="236">
        <f>E127+E102+E115</f>
        <v>13538.5</v>
      </c>
      <c r="F131" s="192">
        <f t="shared" si="249"/>
        <v>8423.7999999999993</v>
      </c>
      <c r="G131" s="210">
        <f t="shared" si="161"/>
        <v>62.221073235587397</v>
      </c>
      <c r="H131" s="201">
        <f t="shared" si="286"/>
        <v>0</v>
      </c>
      <c r="I131" s="238">
        <f t="shared" si="286"/>
        <v>0</v>
      </c>
      <c r="J131" s="210" t="e">
        <f t="shared" si="253"/>
        <v>#DIV/0!</v>
      </c>
      <c r="K131" s="201">
        <f t="shared" si="287"/>
        <v>0</v>
      </c>
      <c r="L131" s="238">
        <f t="shared" si="287"/>
        <v>0</v>
      </c>
      <c r="M131" s="210" t="e">
        <f t="shared" si="255"/>
        <v>#DIV/0!</v>
      </c>
      <c r="N131" s="201">
        <f t="shared" si="288"/>
        <v>8423.7999999999993</v>
      </c>
      <c r="O131" s="238">
        <f t="shared" si="288"/>
        <v>8423.7999999999993</v>
      </c>
      <c r="P131" s="210">
        <f t="shared" si="257"/>
        <v>100</v>
      </c>
      <c r="Q131" s="201">
        <f t="shared" si="289"/>
        <v>0</v>
      </c>
      <c r="R131" s="238">
        <f t="shared" si="289"/>
        <v>0</v>
      </c>
      <c r="S131" s="210" t="e">
        <f t="shared" si="259"/>
        <v>#DIV/0!</v>
      </c>
      <c r="T131" s="201">
        <f t="shared" si="290"/>
        <v>0</v>
      </c>
      <c r="U131" s="238">
        <f t="shared" si="290"/>
        <v>0</v>
      </c>
      <c r="V131" s="210" t="e">
        <f t="shared" si="261"/>
        <v>#DIV/0!</v>
      </c>
      <c r="W131" s="201">
        <f t="shared" si="291"/>
        <v>0</v>
      </c>
      <c r="X131" s="238">
        <f t="shared" si="291"/>
        <v>0</v>
      </c>
      <c r="Y131" s="210" t="e">
        <f t="shared" si="263"/>
        <v>#DIV/0!</v>
      </c>
      <c r="Z131" s="201">
        <f t="shared" ref="Z131:AC131" si="298">SUM(Z119+Z115+Z102)</f>
        <v>0</v>
      </c>
      <c r="AA131" s="238">
        <f t="shared" si="298"/>
        <v>0</v>
      </c>
      <c r="AB131" s="201">
        <f t="shared" si="298"/>
        <v>0</v>
      </c>
      <c r="AC131" s="238">
        <f t="shared" si="298"/>
        <v>0</v>
      </c>
      <c r="AD131" s="210" t="e">
        <f t="shared" si="266"/>
        <v>#DIV/0!</v>
      </c>
      <c r="AE131" s="201">
        <f t="shared" ref="AE131:AH131" si="299">SUM(AE119+AE115+AE102)</f>
        <v>0</v>
      </c>
      <c r="AF131" s="238">
        <f t="shared" si="299"/>
        <v>0</v>
      </c>
      <c r="AG131" s="201">
        <f t="shared" si="299"/>
        <v>0</v>
      </c>
      <c r="AH131" s="238">
        <f t="shared" si="299"/>
        <v>0</v>
      </c>
      <c r="AI131" s="210" t="e">
        <f t="shared" si="269"/>
        <v>#DIV/0!</v>
      </c>
      <c r="AJ131" s="201">
        <f t="shared" ref="AJ131:AM131" si="300">SUM(AJ119+AJ115+AJ102)</f>
        <v>0</v>
      </c>
      <c r="AK131" s="238">
        <f t="shared" si="300"/>
        <v>0</v>
      </c>
      <c r="AL131" s="201">
        <f t="shared" si="300"/>
        <v>0</v>
      </c>
      <c r="AM131" s="238">
        <f t="shared" si="300"/>
        <v>0</v>
      </c>
      <c r="AN131" s="210" t="e">
        <f t="shared" si="272"/>
        <v>#DIV/0!</v>
      </c>
      <c r="AO131" s="201">
        <f t="shared" ref="AO131:AR131" si="301">SUM(AO119+AO115+AO102)</f>
        <v>529.9</v>
      </c>
      <c r="AP131" s="238">
        <f t="shared" si="301"/>
        <v>0</v>
      </c>
      <c r="AQ131" s="201">
        <f t="shared" si="301"/>
        <v>0</v>
      </c>
      <c r="AR131" s="238">
        <f t="shared" si="301"/>
        <v>0</v>
      </c>
      <c r="AS131" s="210" t="e">
        <f t="shared" si="275"/>
        <v>#DIV/0!</v>
      </c>
      <c r="AT131" s="201">
        <f t="shared" ref="AT131:AW131" si="302">SUM(AT119+AT115+AT102)</f>
        <v>4284.8000000000011</v>
      </c>
      <c r="AU131" s="238">
        <f t="shared" si="302"/>
        <v>0</v>
      </c>
      <c r="AV131" s="201">
        <f t="shared" si="302"/>
        <v>0</v>
      </c>
      <c r="AW131" s="238">
        <f t="shared" si="302"/>
        <v>0</v>
      </c>
      <c r="AX131" s="210" t="e">
        <f t="shared" si="277"/>
        <v>#DIV/0!</v>
      </c>
      <c r="AY131" s="201">
        <f t="shared" ref="AY131:AZ131" si="303">SUM(AY119+AY115+AY102)</f>
        <v>0</v>
      </c>
      <c r="AZ131" s="238">
        <f t="shared" si="303"/>
        <v>0</v>
      </c>
      <c r="BA131" s="210" t="e">
        <f t="shared" si="279"/>
        <v>#DIV/0!</v>
      </c>
      <c r="BB131" s="210"/>
    </row>
    <row r="132" spans="1:54" s="206" customFormat="1" ht="16.899999999999999" customHeight="1" x14ac:dyDescent="0.25">
      <c r="A132" s="314"/>
      <c r="B132" s="315"/>
      <c r="C132" s="316"/>
      <c r="D132" s="208" t="s">
        <v>43</v>
      </c>
      <c r="E132" s="236">
        <f>E128+E103</f>
        <v>3203.4160000000002</v>
      </c>
      <c r="F132" s="192">
        <f>SUM(I132+L132+O132+R132+U132+X132+AA132+AF132+AK132+AP132+AU132+AZ132)</f>
        <v>917.2</v>
      </c>
      <c r="G132" s="210">
        <f t="shared" si="161"/>
        <v>28.631935408950941</v>
      </c>
      <c r="H132" s="201">
        <f t="shared" si="286"/>
        <v>0</v>
      </c>
      <c r="I132" s="238">
        <f t="shared" si="286"/>
        <v>0</v>
      </c>
      <c r="J132" s="210" t="e">
        <f t="shared" si="253"/>
        <v>#DIV/0!</v>
      </c>
      <c r="K132" s="201">
        <f t="shared" si="287"/>
        <v>0</v>
      </c>
      <c r="L132" s="238">
        <f t="shared" si="287"/>
        <v>0</v>
      </c>
      <c r="M132" s="210" t="e">
        <f t="shared" si="255"/>
        <v>#DIV/0!</v>
      </c>
      <c r="N132" s="201">
        <f>N128+N103</f>
        <v>917.2</v>
      </c>
      <c r="O132" s="201">
        <f>O128+O103</f>
        <v>917.2</v>
      </c>
      <c r="P132" s="210">
        <f t="shared" si="257"/>
        <v>100</v>
      </c>
      <c r="Q132" s="201">
        <f t="shared" si="289"/>
        <v>0</v>
      </c>
      <c r="R132" s="238">
        <f t="shared" si="289"/>
        <v>0</v>
      </c>
      <c r="S132" s="210" t="e">
        <f t="shared" si="259"/>
        <v>#DIV/0!</v>
      </c>
      <c r="T132" s="201">
        <f t="shared" si="290"/>
        <v>0</v>
      </c>
      <c r="U132" s="238">
        <f t="shared" si="290"/>
        <v>0</v>
      </c>
      <c r="V132" s="210" t="e">
        <f t="shared" si="261"/>
        <v>#DIV/0!</v>
      </c>
      <c r="W132" s="201">
        <f>SUM(W120+W116+W103)</f>
        <v>1274.4000000000001</v>
      </c>
      <c r="X132" s="238">
        <f>SUM(X120+X116+X103)</f>
        <v>0</v>
      </c>
      <c r="Y132" s="210">
        <f t="shared" si="263"/>
        <v>0</v>
      </c>
      <c r="Z132" s="201">
        <f t="shared" ref="Z132:AC132" si="304">SUM(Z120+Z116+Z103)</f>
        <v>0</v>
      </c>
      <c r="AA132" s="238">
        <f t="shared" si="304"/>
        <v>0</v>
      </c>
      <c r="AB132" s="201">
        <f t="shared" si="304"/>
        <v>0</v>
      </c>
      <c r="AC132" s="238">
        <f t="shared" si="304"/>
        <v>0</v>
      </c>
      <c r="AD132" s="210" t="e">
        <f t="shared" si="266"/>
        <v>#DIV/0!</v>
      </c>
      <c r="AE132" s="201">
        <f t="shared" ref="AE132:AH132" si="305">SUM(AE120+AE116+AE103)</f>
        <v>0</v>
      </c>
      <c r="AF132" s="238">
        <f t="shared" si="305"/>
        <v>0</v>
      </c>
      <c r="AG132" s="201">
        <f t="shared" si="305"/>
        <v>0</v>
      </c>
      <c r="AH132" s="238">
        <f t="shared" si="305"/>
        <v>0</v>
      </c>
      <c r="AI132" s="210" t="e">
        <f t="shared" si="269"/>
        <v>#DIV/0!</v>
      </c>
      <c r="AJ132" s="201">
        <f t="shared" ref="AJ132:AM132" si="306">SUM(AJ120+AJ116+AJ103)</f>
        <v>50</v>
      </c>
      <c r="AK132" s="238">
        <f t="shared" si="306"/>
        <v>0</v>
      </c>
      <c r="AL132" s="201">
        <f t="shared" si="306"/>
        <v>0</v>
      </c>
      <c r="AM132" s="238">
        <f t="shared" si="306"/>
        <v>0</v>
      </c>
      <c r="AN132" s="210" t="e">
        <f t="shared" si="272"/>
        <v>#DIV/0!</v>
      </c>
      <c r="AO132" s="201">
        <f t="shared" ref="AO132:AR132" si="307">SUM(AO120+AO116+AO103)</f>
        <v>132.5</v>
      </c>
      <c r="AP132" s="238">
        <f t="shared" si="307"/>
        <v>0</v>
      </c>
      <c r="AQ132" s="201">
        <f t="shared" si="307"/>
        <v>0</v>
      </c>
      <c r="AR132" s="238">
        <f t="shared" si="307"/>
        <v>0</v>
      </c>
      <c r="AS132" s="210" t="e">
        <f t="shared" si="275"/>
        <v>#DIV/0!</v>
      </c>
      <c r="AT132" s="201">
        <f t="shared" ref="AT132:AW132" si="308">SUM(AT120+AT116+AT103)</f>
        <v>829.31600000000003</v>
      </c>
      <c r="AU132" s="238">
        <f t="shared" si="308"/>
        <v>0</v>
      </c>
      <c r="AV132" s="201">
        <f t="shared" si="308"/>
        <v>0</v>
      </c>
      <c r="AW132" s="238">
        <f t="shared" si="308"/>
        <v>0</v>
      </c>
      <c r="AX132" s="210" t="e">
        <f t="shared" si="277"/>
        <v>#DIV/0!</v>
      </c>
      <c r="AY132" s="201">
        <f>SUM(AY120+AY116+AY103)</f>
        <v>0</v>
      </c>
      <c r="AZ132" s="238">
        <f>SUM(AZ120+AZ116+AZ103)</f>
        <v>0</v>
      </c>
      <c r="BA132" s="210" t="e">
        <f t="shared" si="279"/>
        <v>#DIV/0!</v>
      </c>
      <c r="BB132" s="210"/>
    </row>
    <row r="133" spans="1:54" s="195" customFormat="1" ht="49.5" hidden="1" customHeight="1" x14ac:dyDescent="0.25">
      <c r="A133" s="317" t="s">
        <v>282</v>
      </c>
      <c r="B133" s="318"/>
      <c r="C133" s="319"/>
      <c r="D133" s="191" t="s">
        <v>43</v>
      </c>
      <c r="E133" s="235">
        <f>E104</f>
        <v>211</v>
      </c>
      <c r="F133" s="194"/>
      <c r="G133" s="194">
        <f t="shared" si="161"/>
        <v>0</v>
      </c>
      <c r="H133" s="201"/>
      <c r="I133" s="238"/>
      <c r="J133" s="210"/>
      <c r="K133" s="201"/>
      <c r="L133" s="238"/>
      <c r="M133" s="210"/>
      <c r="N133" s="201"/>
      <c r="O133" s="238"/>
      <c r="P133" s="210"/>
      <c r="Q133" s="201"/>
      <c r="R133" s="238"/>
      <c r="S133" s="210"/>
      <c r="T133" s="201"/>
      <c r="U133" s="238"/>
      <c r="V133" s="210"/>
      <c r="W133" s="201"/>
      <c r="X133" s="238"/>
      <c r="Y133" s="210"/>
      <c r="Z133" s="201"/>
      <c r="AA133" s="194"/>
      <c r="AB133" s="194"/>
      <c r="AC133" s="238"/>
      <c r="AD133" s="210"/>
      <c r="AE133" s="226"/>
      <c r="AF133" s="194"/>
      <c r="AG133" s="194"/>
      <c r="AH133" s="238"/>
      <c r="AI133" s="210"/>
      <c r="AJ133" s="201"/>
      <c r="AK133" s="194"/>
      <c r="AL133" s="194"/>
      <c r="AM133" s="238"/>
      <c r="AN133" s="210"/>
      <c r="AO133" s="201"/>
      <c r="AP133" s="194"/>
      <c r="AQ133" s="194"/>
      <c r="AR133" s="238"/>
      <c r="AS133" s="210"/>
      <c r="AT133" s="225">
        <f>AT104</f>
        <v>0</v>
      </c>
      <c r="AU133" s="194"/>
      <c r="AV133" s="194"/>
      <c r="AW133" s="238"/>
      <c r="AX133" s="210"/>
      <c r="AY133" s="201"/>
      <c r="AZ133" s="238"/>
      <c r="BA133" s="210"/>
      <c r="BB133" s="216"/>
    </row>
    <row r="134" spans="1:54" s="195" customFormat="1" ht="25.9" customHeight="1" x14ac:dyDescent="0.25">
      <c r="A134" s="358" t="s">
        <v>312</v>
      </c>
      <c r="B134" s="359"/>
      <c r="C134" s="359"/>
      <c r="D134" s="359"/>
      <c r="E134" s="360"/>
      <c r="F134" s="194"/>
      <c r="G134" s="194" t="e">
        <f t="shared" si="161"/>
        <v>#DIV/0!</v>
      </c>
      <c r="H134" s="201"/>
      <c r="I134" s="238"/>
      <c r="J134" s="210"/>
      <c r="K134" s="201"/>
      <c r="L134" s="238"/>
      <c r="M134" s="210"/>
      <c r="N134" s="201"/>
      <c r="O134" s="238"/>
      <c r="P134" s="210"/>
      <c r="Q134" s="201"/>
      <c r="R134" s="238"/>
      <c r="S134" s="210"/>
      <c r="T134" s="201"/>
      <c r="U134" s="238"/>
      <c r="V134" s="210"/>
      <c r="W134" s="201"/>
      <c r="X134" s="238"/>
      <c r="Y134" s="210"/>
      <c r="Z134" s="201"/>
      <c r="AA134" s="194"/>
      <c r="AB134" s="194"/>
      <c r="AC134" s="238"/>
      <c r="AD134" s="210"/>
      <c r="AE134" s="201"/>
      <c r="AF134" s="194"/>
      <c r="AG134" s="194"/>
      <c r="AH134" s="238"/>
      <c r="AI134" s="210"/>
      <c r="AJ134" s="201"/>
      <c r="AK134" s="194"/>
      <c r="AL134" s="194"/>
      <c r="AM134" s="238"/>
      <c r="AN134" s="210"/>
      <c r="AO134" s="201"/>
      <c r="AP134" s="194"/>
      <c r="AQ134" s="194"/>
      <c r="AR134" s="238"/>
      <c r="AS134" s="210"/>
      <c r="AT134" s="201"/>
      <c r="AU134" s="194"/>
      <c r="AV134" s="194"/>
      <c r="AW134" s="238"/>
      <c r="AX134" s="210"/>
      <c r="AY134" s="201"/>
      <c r="AZ134" s="238"/>
      <c r="BA134" s="210"/>
      <c r="BB134" s="216"/>
    </row>
    <row r="135" spans="1:54" s="195" customFormat="1" ht="36.6" customHeight="1" x14ac:dyDescent="0.25">
      <c r="A135" s="328" t="s">
        <v>376</v>
      </c>
      <c r="B135" s="302" t="s">
        <v>377</v>
      </c>
      <c r="C135" s="302" t="s">
        <v>281</v>
      </c>
      <c r="D135" s="191" t="s">
        <v>297</v>
      </c>
      <c r="E135" s="233">
        <f>E136+E137+E138</f>
        <v>327568.59999999998</v>
      </c>
      <c r="F135" s="194">
        <f>F137</f>
        <v>68886</v>
      </c>
      <c r="G135" s="194">
        <f t="shared" si="161"/>
        <v>21.029488174385456</v>
      </c>
      <c r="H135" s="181" t="s">
        <v>271</v>
      </c>
      <c r="I135" s="229" t="s">
        <v>271</v>
      </c>
      <c r="J135" s="190" t="s">
        <v>271</v>
      </c>
      <c r="K135" s="181" t="s">
        <v>271</v>
      </c>
      <c r="L135" s="229" t="s">
        <v>271</v>
      </c>
      <c r="M135" s="190" t="s">
        <v>271</v>
      </c>
      <c r="N135" s="181" t="s">
        <v>271</v>
      </c>
      <c r="O135" s="229" t="s">
        <v>271</v>
      </c>
      <c r="P135" s="190" t="s">
        <v>271</v>
      </c>
      <c r="Q135" s="181" t="s">
        <v>271</v>
      </c>
      <c r="R135" s="229" t="s">
        <v>271</v>
      </c>
      <c r="S135" s="190" t="s">
        <v>271</v>
      </c>
      <c r="T135" s="181" t="s">
        <v>271</v>
      </c>
      <c r="U135" s="229" t="s">
        <v>271</v>
      </c>
      <c r="V135" s="190" t="s">
        <v>271</v>
      </c>
      <c r="W135" s="188" t="s">
        <v>271</v>
      </c>
      <c r="X135" s="229" t="s">
        <v>271</v>
      </c>
      <c r="Y135" s="190" t="s">
        <v>271</v>
      </c>
      <c r="Z135" s="181" t="s">
        <v>271</v>
      </c>
      <c r="AA135" s="180" t="s">
        <v>271</v>
      </c>
      <c r="AB135" s="180" t="s">
        <v>271</v>
      </c>
      <c r="AC135" s="229" t="s">
        <v>271</v>
      </c>
      <c r="AD135" s="190" t="s">
        <v>271</v>
      </c>
      <c r="AE135" s="181" t="s">
        <v>271</v>
      </c>
      <c r="AF135" s="180" t="s">
        <v>271</v>
      </c>
      <c r="AG135" s="180" t="s">
        <v>271</v>
      </c>
      <c r="AH135" s="229" t="s">
        <v>271</v>
      </c>
      <c r="AI135" s="190" t="s">
        <v>271</v>
      </c>
      <c r="AJ135" s="181" t="s">
        <v>271</v>
      </c>
      <c r="AK135" s="180" t="s">
        <v>271</v>
      </c>
      <c r="AL135" s="180" t="s">
        <v>271</v>
      </c>
      <c r="AM135" s="229" t="s">
        <v>271</v>
      </c>
      <c r="AN135" s="190" t="s">
        <v>271</v>
      </c>
      <c r="AO135" s="181" t="s">
        <v>271</v>
      </c>
      <c r="AP135" s="189" t="s">
        <v>271</v>
      </c>
      <c r="AQ135" s="189" t="s">
        <v>271</v>
      </c>
      <c r="AR135" s="229" t="s">
        <v>271</v>
      </c>
      <c r="AS135" s="190" t="s">
        <v>271</v>
      </c>
      <c r="AT135" s="181" t="s">
        <v>271</v>
      </c>
      <c r="AU135" s="181" t="s">
        <v>271</v>
      </c>
      <c r="AV135" s="181" t="s">
        <v>271</v>
      </c>
      <c r="AW135" s="229" t="s">
        <v>271</v>
      </c>
      <c r="AX135" s="190" t="s">
        <v>271</v>
      </c>
      <c r="AY135" s="181" t="s">
        <v>271</v>
      </c>
      <c r="AZ135" s="229" t="s">
        <v>271</v>
      </c>
      <c r="BA135" s="190" t="s">
        <v>271</v>
      </c>
      <c r="BB135" s="194"/>
    </row>
    <row r="136" spans="1:54" s="195" customFormat="1" ht="33" customHeight="1" x14ac:dyDescent="0.25">
      <c r="A136" s="361"/>
      <c r="B136" s="352"/>
      <c r="C136" s="352"/>
      <c r="D136" s="191" t="s">
        <v>2</v>
      </c>
      <c r="E136" s="233">
        <v>163.6</v>
      </c>
      <c r="F136" s="194"/>
      <c r="G136" s="194">
        <f t="shared" si="161"/>
        <v>0</v>
      </c>
      <c r="H136" s="181" t="s">
        <v>271</v>
      </c>
      <c r="I136" s="229" t="s">
        <v>271</v>
      </c>
      <c r="J136" s="190" t="s">
        <v>271</v>
      </c>
      <c r="K136" s="181" t="s">
        <v>271</v>
      </c>
      <c r="L136" s="229" t="s">
        <v>271</v>
      </c>
      <c r="M136" s="190" t="s">
        <v>271</v>
      </c>
      <c r="N136" s="181" t="s">
        <v>271</v>
      </c>
      <c r="O136" s="229" t="s">
        <v>271</v>
      </c>
      <c r="P136" s="190" t="s">
        <v>271</v>
      </c>
      <c r="Q136" s="181" t="s">
        <v>271</v>
      </c>
      <c r="R136" s="229" t="s">
        <v>271</v>
      </c>
      <c r="S136" s="190" t="s">
        <v>271</v>
      </c>
      <c r="T136" s="181" t="s">
        <v>271</v>
      </c>
      <c r="U136" s="229" t="s">
        <v>271</v>
      </c>
      <c r="V136" s="190" t="s">
        <v>271</v>
      </c>
      <c r="W136" s="188" t="s">
        <v>271</v>
      </c>
      <c r="X136" s="229" t="s">
        <v>271</v>
      </c>
      <c r="Y136" s="190" t="s">
        <v>271</v>
      </c>
      <c r="Z136" s="181" t="s">
        <v>271</v>
      </c>
      <c r="AA136" s="180" t="s">
        <v>271</v>
      </c>
      <c r="AB136" s="180" t="s">
        <v>271</v>
      </c>
      <c r="AC136" s="229" t="s">
        <v>271</v>
      </c>
      <c r="AD136" s="190" t="s">
        <v>271</v>
      </c>
      <c r="AE136" s="181" t="s">
        <v>271</v>
      </c>
      <c r="AF136" s="180" t="s">
        <v>271</v>
      </c>
      <c r="AG136" s="180" t="s">
        <v>271</v>
      </c>
      <c r="AH136" s="229" t="s">
        <v>271</v>
      </c>
      <c r="AI136" s="190" t="s">
        <v>271</v>
      </c>
      <c r="AJ136" s="181" t="s">
        <v>271</v>
      </c>
      <c r="AK136" s="180" t="s">
        <v>271</v>
      </c>
      <c r="AL136" s="180" t="s">
        <v>271</v>
      </c>
      <c r="AM136" s="229" t="s">
        <v>271</v>
      </c>
      <c r="AN136" s="190" t="s">
        <v>271</v>
      </c>
      <c r="AO136" s="181" t="s">
        <v>271</v>
      </c>
      <c r="AP136" s="189" t="s">
        <v>271</v>
      </c>
      <c r="AQ136" s="189" t="s">
        <v>271</v>
      </c>
      <c r="AR136" s="229" t="s">
        <v>271</v>
      </c>
      <c r="AS136" s="190" t="s">
        <v>271</v>
      </c>
      <c r="AT136" s="181" t="s">
        <v>271</v>
      </c>
      <c r="AU136" s="181" t="s">
        <v>271</v>
      </c>
      <c r="AV136" s="181" t="s">
        <v>271</v>
      </c>
      <c r="AW136" s="229" t="s">
        <v>271</v>
      </c>
      <c r="AX136" s="190" t="s">
        <v>271</v>
      </c>
      <c r="AY136" s="181" t="s">
        <v>271</v>
      </c>
      <c r="AZ136" s="229" t="s">
        <v>271</v>
      </c>
      <c r="BA136" s="190" t="s">
        <v>271</v>
      </c>
      <c r="BB136" s="194"/>
    </row>
    <row r="137" spans="1:54" s="195" customFormat="1" ht="27" customHeight="1" x14ac:dyDescent="0.25">
      <c r="A137" s="361"/>
      <c r="B137" s="352"/>
      <c r="C137" s="352"/>
      <c r="D137" s="191" t="s">
        <v>43</v>
      </c>
      <c r="E137" s="233">
        <v>322639.2</v>
      </c>
      <c r="F137" s="194">
        <f>68886</f>
        <v>68886</v>
      </c>
      <c r="G137" s="194">
        <f t="shared" si="161"/>
        <v>21.350784405614693</v>
      </c>
      <c r="H137" s="181" t="s">
        <v>271</v>
      </c>
      <c r="I137" s="229" t="s">
        <v>271</v>
      </c>
      <c r="J137" s="190" t="s">
        <v>271</v>
      </c>
      <c r="K137" s="181" t="s">
        <v>271</v>
      </c>
      <c r="L137" s="229" t="s">
        <v>271</v>
      </c>
      <c r="M137" s="190" t="s">
        <v>271</v>
      </c>
      <c r="N137" s="181" t="s">
        <v>271</v>
      </c>
      <c r="O137" s="229" t="s">
        <v>271</v>
      </c>
      <c r="P137" s="190" t="s">
        <v>271</v>
      </c>
      <c r="Q137" s="181" t="s">
        <v>271</v>
      </c>
      <c r="R137" s="229" t="s">
        <v>271</v>
      </c>
      <c r="S137" s="190" t="s">
        <v>271</v>
      </c>
      <c r="T137" s="181" t="s">
        <v>271</v>
      </c>
      <c r="U137" s="229" t="s">
        <v>271</v>
      </c>
      <c r="V137" s="190" t="s">
        <v>271</v>
      </c>
      <c r="W137" s="188" t="s">
        <v>271</v>
      </c>
      <c r="X137" s="229" t="s">
        <v>271</v>
      </c>
      <c r="Y137" s="190" t="s">
        <v>271</v>
      </c>
      <c r="Z137" s="181" t="s">
        <v>271</v>
      </c>
      <c r="AA137" s="180" t="s">
        <v>271</v>
      </c>
      <c r="AB137" s="180" t="s">
        <v>271</v>
      </c>
      <c r="AC137" s="229" t="s">
        <v>271</v>
      </c>
      <c r="AD137" s="190" t="s">
        <v>271</v>
      </c>
      <c r="AE137" s="181" t="s">
        <v>271</v>
      </c>
      <c r="AF137" s="180" t="s">
        <v>271</v>
      </c>
      <c r="AG137" s="180" t="s">
        <v>271</v>
      </c>
      <c r="AH137" s="229" t="s">
        <v>271</v>
      </c>
      <c r="AI137" s="190" t="s">
        <v>271</v>
      </c>
      <c r="AJ137" s="181" t="s">
        <v>271</v>
      </c>
      <c r="AK137" s="180" t="s">
        <v>271</v>
      </c>
      <c r="AL137" s="180" t="s">
        <v>271</v>
      </c>
      <c r="AM137" s="229" t="s">
        <v>271</v>
      </c>
      <c r="AN137" s="190" t="s">
        <v>271</v>
      </c>
      <c r="AO137" s="181" t="s">
        <v>271</v>
      </c>
      <c r="AP137" s="189" t="s">
        <v>271</v>
      </c>
      <c r="AQ137" s="189" t="s">
        <v>271</v>
      </c>
      <c r="AR137" s="229" t="s">
        <v>271</v>
      </c>
      <c r="AS137" s="190" t="s">
        <v>271</v>
      </c>
      <c r="AT137" s="181" t="s">
        <v>271</v>
      </c>
      <c r="AU137" s="181" t="s">
        <v>271</v>
      </c>
      <c r="AV137" s="181" t="s">
        <v>271</v>
      </c>
      <c r="AW137" s="229" t="s">
        <v>271</v>
      </c>
      <c r="AX137" s="190" t="s">
        <v>271</v>
      </c>
      <c r="AY137" s="181" t="s">
        <v>271</v>
      </c>
      <c r="AZ137" s="229" t="s">
        <v>271</v>
      </c>
      <c r="BA137" s="190" t="s">
        <v>271</v>
      </c>
      <c r="BB137" s="194"/>
    </row>
    <row r="138" spans="1:54" s="195" customFormat="1" ht="30" x14ac:dyDescent="0.25">
      <c r="A138" s="329"/>
      <c r="B138" s="330"/>
      <c r="C138" s="330"/>
      <c r="D138" s="191" t="s">
        <v>378</v>
      </c>
      <c r="E138" s="233">
        <v>4765.8</v>
      </c>
      <c r="F138" s="194">
        <v>200.6</v>
      </c>
      <c r="G138" s="194">
        <f t="shared" si="161"/>
        <v>4.2091569096479073</v>
      </c>
      <c r="H138" s="181" t="s">
        <v>271</v>
      </c>
      <c r="I138" s="229" t="s">
        <v>271</v>
      </c>
      <c r="J138" s="190" t="s">
        <v>271</v>
      </c>
      <c r="K138" s="181" t="s">
        <v>271</v>
      </c>
      <c r="L138" s="229" t="s">
        <v>271</v>
      </c>
      <c r="M138" s="190" t="s">
        <v>271</v>
      </c>
      <c r="N138" s="181" t="s">
        <v>271</v>
      </c>
      <c r="O138" s="229" t="s">
        <v>271</v>
      </c>
      <c r="P138" s="190" t="s">
        <v>271</v>
      </c>
      <c r="Q138" s="181" t="s">
        <v>271</v>
      </c>
      <c r="R138" s="229" t="s">
        <v>271</v>
      </c>
      <c r="S138" s="190" t="s">
        <v>271</v>
      </c>
      <c r="T138" s="181" t="s">
        <v>271</v>
      </c>
      <c r="U138" s="229" t="s">
        <v>271</v>
      </c>
      <c r="V138" s="190" t="s">
        <v>271</v>
      </c>
      <c r="W138" s="188" t="s">
        <v>271</v>
      </c>
      <c r="X138" s="229" t="s">
        <v>271</v>
      </c>
      <c r="Y138" s="190" t="s">
        <v>271</v>
      </c>
      <c r="Z138" s="181" t="s">
        <v>271</v>
      </c>
      <c r="AA138" s="180" t="s">
        <v>271</v>
      </c>
      <c r="AB138" s="180" t="s">
        <v>271</v>
      </c>
      <c r="AC138" s="229" t="s">
        <v>271</v>
      </c>
      <c r="AD138" s="190" t="s">
        <v>271</v>
      </c>
      <c r="AE138" s="181" t="s">
        <v>271</v>
      </c>
      <c r="AF138" s="180" t="s">
        <v>271</v>
      </c>
      <c r="AG138" s="180" t="s">
        <v>271</v>
      </c>
      <c r="AH138" s="229" t="s">
        <v>271</v>
      </c>
      <c r="AI138" s="190" t="s">
        <v>271</v>
      </c>
      <c r="AJ138" s="181" t="s">
        <v>271</v>
      </c>
      <c r="AK138" s="180" t="s">
        <v>271</v>
      </c>
      <c r="AL138" s="180" t="s">
        <v>271</v>
      </c>
      <c r="AM138" s="229" t="s">
        <v>271</v>
      </c>
      <c r="AN138" s="190" t="s">
        <v>271</v>
      </c>
      <c r="AO138" s="181" t="s">
        <v>271</v>
      </c>
      <c r="AP138" s="189" t="s">
        <v>271</v>
      </c>
      <c r="AQ138" s="189" t="s">
        <v>271</v>
      </c>
      <c r="AR138" s="229" t="s">
        <v>271</v>
      </c>
      <c r="AS138" s="190" t="s">
        <v>271</v>
      </c>
      <c r="AT138" s="181" t="s">
        <v>271</v>
      </c>
      <c r="AU138" s="181" t="s">
        <v>271</v>
      </c>
      <c r="AV138" s="181" t="s">
        <v>271</v>
      </c>
      <c r="AW138" s="229" t="s">
        <v>271</v>
      </c>
      <c r="AX138" s="190" t="s">
        <v>271</v>
      </c>
      <c r="AY138" s="181" t="s">
        <v>271</v>
      </c>
      <c r="AZ138" s="229" t="s">
        <v>271</v>
      </c>
      <c r="BA138" s="190" t="s">
        <v>271</v>
      </c>
      <c r="BB138" s="194"/>
    </row>
    <row r="139" spans="1:54" s="195" customFormat="1" ht="15.75" customHeight="1" x14ac:dyDescent="0.25">
      <c r="A139" s="308" t="s">
        <v>379</v>
      </c>
      <c r="B139" s="309"/>
      <c r="C139" s="310"/>
      <c r="D139" s="191" t="s">
        <v>297</v>
      </c>
      <c r="E139" s="233">
        <f>E141+E142+E140</f>
        <v>327568.59999999998</v>
      </c>
      <c r="F139" s="194">
        <f>F141</f>
        <v>68886</v>
      </c>
      <c r="G139" s="194">
        <f t="shared" si="161"/>
        <v>21.029488174385456</v>
      </c>
      <c r="H139" s="181" t="s">
        <v>271</v>
      </c>
      <c r="I139" s="229" t="s">
        <v>271</v>
      </c>
      <c r="J139" s="190" t="s">
        <v>271</v>
      </c>
      <c r="K139" s="181" t="s">
        <v>271</v>
      </c>
      <c r="L139" s="229" t="s">
        <v>271</v>
      </c>
      <c r="M139" s="190" t="s">
        <v>271</v>
      </c>
      <c r="N139" s="181" t="s">
        <v>271</v>
      </c>
      <c r="O139" s="229" t="s">
        <v>271</v>
      </c>
      <c r="P139" s="190" t="s">
        <v>271</v>
      </c>
      <c r="Q139" s="181" t="s">
        <v>271</v>
      </c>
      <c r="R139" s="229" t="s">
        <v>271</v>
      </c>
      <c r="S139" s="190" t="s">
        <v>271</v>
      </c>
      <c r="T139" s="181" t="s">
        <v>271</v>
      </c>
      <c r="U139" s="229" t="s">
        <v>271</v>
      </c>
      <c r="V139" s="190" t="s">
        <v>271</v>
      </c>
      <c r="W139" s="188" t="s">
        <v>271</v>
      </c>
      <c r="X139" s="229" t="s">
        <v>271</v>
      </c>
      <c r="Y139" s="190" t="s">
        <v>271</v>
      </c>
      <c r="Z139" s="181" t="s">
        <v>271</v>
      </c>
      <c r="AA139" s="180" t="s">
        <v>271</v>
      </c>
      <c r="AB139" s="180" t="s">
        <v>271</v>
      </c>
      <c r="AC139" s="229" t="s">
        <v>271</v>
      </c>
      <c r="AD139" s="190" t="s">
        <v>271</v>
      </c>
      <c r="AE139" s="181" t="s">
        <v>271</v>
      </c>
      <c r="AF139" s="180" t="s">
        <v>271</v>
      </c>
      <c r="AG139" s="180" t="s">
        <v>271</v>
      </c>
      <c r="AH139" s="229" t="s">
        <v>271</v>
      </c>
      <c r="AI139" s="190" t="s">
        <v>271</v>
      </c>
      <c r="AJ139" s="181" t="s">
        <v>271</v>
      </c>
      <c r="AK139" s="180" t="s">
        <v>271</v>
      </c>
      <c r="AL139" s="180" t="s">
        <v>271</v>
      </c>
      <c r="AM139" s="229" t="s">
        <v>271</v>
      </c>
      <c r="AN139" s="190" t="s">
        <v>271</v>
      </c>
      <c r="AO139" s="181" t="s">
        <v>271</v>
      </c>
      <c r="AP139" s="189" t="s">
        <v>271</v>
      </c>
      <c r="AQ139" s="189" t="s">
        <v>271</v>
      </c>
      <c r="AR139" s="229" t="s">
        <v>271</v>
      </c>
      <c r="AS139" s="190" t="s">
        <v>271</v>
      </c>
      <c r="AT139" s="181" t="s">
        <v>271</v>
      </c>
      <c r="AU139" s="181" t="s">
        <v>271</v>
      </c>
      <c r="AV139" s="181" t="s">
        <v>271</v>
      </c>
      <c r="AW139" s="229" t="s">
        <v>271</v>
      </c>
      <c r="AX139" s="190" t="s">
        <v>271</v>
      </c>
      <c r="AY139" s="181" t="s">
        <v>271</v>
      </c>
      <c r="AZ139" s="229" t="s">
        <v>271</v>
      </c>
      <c r="BA139" s="190" t="s">
        <v>271</v>
      </c>
      <c r="BB139" s="194"/>
    </row>
    <row r="140" spans="1:54" s="195" customFormat="1" ht="26.45" customHeight="1" x14ac:dyDescent="0.25">
      <c r="A140" s="356"/>
      <c r="B140" s="357"/>
      <c r="C140" s="313"/>
      <c r="D140" s="191" t="s">
        <v>2</v>
      </c>
      <c r="E140" s="233">
        <f>E136</f>
        <v>163.6</v>
      </c>
      <c r="F140" s="194"/>
      <c r="G140" s="194">
        <f t="shared" si="161"/>
        <v>0</v>
      </c>
      <c r="H140" s="181" t="s">
        <v>271</v>
      </c>
      <c r="I140" s="229" t="s">
        <v>271</v>
      </c>
      <c r="J140" s="190" t="s">
        <v>271</v>
      </c>
      <c r="K140" s="181" t="s">
        <v>271</v>
      </c>
      <c r="L140" s="229" t="s">
        <v>271</v>
      </c>
      <c r="M140" s="190" t="s">
        <v>271</v>
      </c>
      <c r="N140" s="181" t="s">
        <v>271</v>
      </c>
      <c r="O140" s="229" t="s">
        <v>271</v>
      </c>
      <c r="P140" s="190" t="s">
        <v>271</v>
      </c>
      <c r="Q140" s="181" t="s">
        <v>271</v>
      </c>
      <c r="R140" s="229" t="s">
        <v>271</v>
      </c>
      <c r="S140" s="190" t="s">
        <v>271</v>
      </c>
      <c r="T140" s="181" t="s">
        <v>271</v>
      </c>
      <c r="U140" s="229" t="s">
        <v>271</v>
      </c>
      <c r="V140" s="190" t="s">
        <v>271</v>
      </c>
      <c r="W140" s="188" t="s">
        <v>271</v>
      </c>
      <c r="X140" s="229" t="s">
        <v>271</v>
      </c>
      <c r="Y140" s="190" t="s">
        <v>271</v>
      </c>
      <c r="Z140" s="181" t="s">
        <v>271</v>
      </c>
      <c r="AA140" s="180" t="s">
        <v>271</v>
      </c>
      <c r="AB140" s="180" t="s">
        <v>271</v>
      </c>
      <c r="AC140" s="229" t="s">
        <v>271</v>
      </c>
      <c r="AD140" s="190" t="s">
        <v>271</v>
      </c>
      <c r="AE140" s="181" t="s">
        <v>271</v>
      </c>
      <c r="AF140" s="180" t="s">
        <v>271</v>
      </c>
      <c r="AG140" s="180" t="s">
        <v>271</v>
      </c>
      <c r="AH140" s="229" t="s">
        <v>271</v>
      </c>
      <c r="AI140" s="190" t="s">
        <v>271</v>
      </c>
      <c r="AJ140" s="181" t="s">
        <v>271</v>
      </c>
      <c r="AK140" s="180" t="s">
        <v>271</v>
      </c>
      <c r="AL140" s="180" t="s">
        <v>271</v>
      </c>
      <c r="AM140" s="229" t="s">
        <v>271</v>
      </c>
      <c r="AN140" s="190" t="s">
        <v>271</v>
      </c>
      <c r="AO140" s="181" t="s">
        <v>271</v>
      </c>
      <c r="AP140" s="189" t="s">
        <v>271</v>
      </c>
      <c r="AQ140" s="189" t="s">
        <v>271</v>
      </c>
      <c r="AR140" s="229" t="s">
        <v>271</v>
      </c>
      <c r="AS140" s="190" t="s">
        <v>271</v>
      </c>
      <c r="AT140" s="181" t="s">
        <v>271</v>
      </c>
      <c r="AU140" s="181" t="s">
        <v>271</v>
      </c>
      <c r="AV140" s="181" t="s">
        <v>271</v>
      </c>
      <c r="AW140" s="229" t="s">
        <v>271</v>
      </c>
      <c r="AX140" s="190" t="s">
        <v>271</v>
      </c>
      <c r="AY140" s="181" t="s">
        <v>271</v>
      </c>
      <c r="AZ140" s="229" t="s">
        <v>271</v>
      </c>
      <c r="BA140" s="190" t="s">
        <v>271</v>
      </c>
      <c r="BB140" s="194"/>
    </row>
    <row r="141" spans="1:54" s="195" customFormat="1" ht="26.25" customHeight="1" x14ac:dyDescent="0.25">
      <c r="A141" s="311"/>
      <c r="B141" s="312"/>
      <c r="C141" s="313"/>
      <c r="D141" s="191" t="s">
        <v>43</v>
      </c>
      <c r="E141" s="233">
        <f>SUM(E137)</f>
        <v>322639.2</v>
      </c>
      <c r="F141" s="194">
        <f>F137</f>
        <v>68886</v>
      </c>
      <c r="G141" s="194">
        <f t="shared" si="161"/>
        <v>21.350784405614693</v>
      </c>
      <c r="H141" s="181" t="s">
        <v>271</v>
      </c>
      <c r="I141" s="229" t="s">
        <v>271</v>
      </c>
      <c r="J141" s="190" t="s">
        <v>271</v>
      </c>
      <c r="K141" s="181" t="s">
        <v>271</v>
      </c>
      <c r="L141" s="229" t="s">
        <v>271</v>
      </c>
      <c r="M141" s="190" t="s">
        <v>271</v>
      </c>
      <c r="N141" s="181" t="s">
        <v>271</v>
      </c>
      <c r="O141" s="229" t="s">
        <v>271</v>
      </c>
      <c r="P141" s="190" t="s">
        <v>271</v>
      </c>
      <c r="Q141" s="181" t="s">
        <v>271</v>
      </c>
      <c r="R141" s="229" t="s">
        <v>271</v>
      </c>
      <c r="S141" s="190" t="s">
        <v>271</v>
      </c>
      <c r="T141" s="181" t="s">
        <v>271</v>
      </c>
      <c r="U141" s="229" t="s">
        <v>271</v>
      </c>
      <c r="V141" s="190" t="s">
        <v>271</v>
      </c>
      <c r="W141" s="188" t="s">
        <v>271</v>
      </c>
      <c r="X141" s="229" t="s">
        <v>271</v>
      </c>
      <c r="Y141" s="190" t="s">
        <v>271</v>
      </c>
      <c r="Z141" s="181" t="s">
        <v>271</v>
      </c>
      <c r="AA141" s="180" t="s">
        <v>271</v>
      </c>
      <c r="AB141" s="180" t="s">
        <v>271</v>
      </c>
      <c r="AC141" s="229" t="s">
        <v>271</v>
      </c>
      <c r="AD141" s="190" t="s">
        <v>271</v>
      </c>
      <c r="AE141" s="181" t="s">
        <v>271</v>
      </c>
      <c r="AF141" s="180" t="s">
        <v>271</v>
      </c>
      <c r="AG141" s="180" t="s">
        <v>271</v>
      </c>
      <c r="AH141" s="229" t="s">
        <v>271</v>
      </c>
      <c r="AI141" s="190" t="s">
        <v>271</v>
      </c>
      <c r="AJ141" s="181" t="s">
        <v>271</v>
      </c>
      <c r="AK141" s="180" t="s">
        <v>271</v>
      </c>
      <c r="AL141" s="180" t="s">
        <v>271</v>
      </c>
      <c r="AM141" s="229" t="s">
        <v>271</v>
      </c>
      <c r="AN141" s="190" t="s">
        <v>271</v>
      </c>
      <c r="AO141" s="181" t="s">
        <v>271</v>
      </c>
      <c r="AP141" s="189" t="s">
        <v>271</v>
      </c>
      <c r="AQ141" s="189" t="s">
        <v>271</v>
      </c>
      <c r="AR141" s="229" t="s">
        <v>271</v>
      </c>
      <c r="AS141" s="190" t="s">
        <v>271</v>
      </c>
      <c r="AT141" s="181" t="s">
        <v>271</v>
      </c>
      <c r="AU141" s="181" t="s">
        <v>271</v>
      </c>
      <c r="AV141" s="181" t="s">
        <v>271</v>
      </c>
      <c r="AW141" s="229" t="s">
        <v>271</v>
      </c>
      <c r="AX141" s="190" t="s">
        <v>271</v>
      </c>
      <c r="AY141" s="181" t="s">
        <v>271</v>
      </c>
      <c r="AZ141" s="229" t="s">
        <v>271</v>
      </c>
      <c r="BA141" s="190" t="s">
        <v>271</v>
      </c>
      <c r="BB141" s="194"/>
    </row>
    <row r="142" spans="1:54" s="195" customFormat="1" ht="37.9" customHeight="1" x14ac:dyDescent="0.25">
      <c r="A142" s="314"/>
      <c r="B142" s="315"/>
      <c r="C142" s="316"/>
      <c r="D142" s="191" t="s">
        <v>378</v>
      </c>
      <c r="E142" s="233">
        <f>SUM(E138)</f>
        <v>4765.8</v>
      </c>
      <c r="F142" s="233">
        <f>SUM(F138)</f>
        <v>200.6</v>
      </c>
      <c r="G142" s="194">
        <f t="shared" si="161"/>
        <v>4.2091569096479073</v>
      </c>
      <c r="H142" s="181" t="s">
        <v>271</v>
      </c>
      <c r="I142" s="229" t="s">
        <v>271</v>
      </c>
      <c r="J142" s="190" t="s">
        <v>271</v>
      </c>
      <c r="K142" s="181" t="s">
        <v>271</v>
      </c>
      <c r="L142" s="229" t="s">
        <v>271</v>
      </c>
      <c r="M142" s="190" t="s">
        <v>271</v>
      </c>
      <c r="N142" s="181" t="s">
        <v>271</v>
      </c>
      <c r="O142" s="229" t="s">
        <v>271</v>
      </c>
      <c r="P142" s="190" t="s">
        <v>271</v>
      </c>
      <c r="Q142" s="181" t="s">
        <v>271</v>
      </c>
      <c r="R142" s="229" t="s">
        <v>271</v>
      </c>
      <c r="S142" s="190" t="s">
        <v>271</v>
      </c>
      <c r="T142" s="181" t="s">
        <v>271</v>
      </c>
      <c r="U142" s="229" t="s">
        <v>271</v>
      </c>
      <c r="V142" s="190" t="s">
        <v>271</v>
      </c>
      <c r="W142" s="188" t="s">
        <v>271</v>
      </c>
      <c r="X142" s="229" t="s">
        <v>271</v>
      </c>
      <c r="Y142" s="190" t="s">
        <v>271</v>
      </c>
      <c r="Z142" s="181" t="s">
        <v>271</v>
      </c>
      <c r="AA142" s="180" t="s">
        <v>271</v>
      </c>
      <c r="AB142" s="180" t="s">
        <v>271</v>
      </c>
      <c r="AC142" s="229" t="s">
        <v>271</v>
      </c>
      <c r="AD142" s="190" t="s">
        <v>271</v>
      </c>
      <c r="AE142" s="181" t="s">
        <v>271</v>
      </c>
      <c r="AF142" s="180" t="s">
        <v>271</v>
      </c>
      <c r="AG142" s="180" t="s">
        <v>271</v>
      </c>
      <c r="AH142" s="229" t="s">
        <v>271</v>
      </c>
      <c r="AI142" s="190" t="s">
        <v>271</v>
      </c>
      <c r="AJ142" s="181" t="s">
        <v>271</v>
      </c>
      <c r="AK142" s="180" t="s">
        <v>271</v>
      </c>
      <c r="AL142" s="180" t="s">
        <v>271</v>
      </c>
      <c r="AM142" s="229" t="s">
        <v>271</v>
      </c>
      <c r="AN142" s="190" t="s">
        <v>271</v>
      </c>
      <c r="AO142" s="181" t="s">
        <v>271</v>
      </c>
      <c r="AP142" s="189" t="s">
        <v>271</v>
      </c>
      <c r="AQ142" s="189" t="s">
        <v>271</v>
      </c>
      <c r="AR142" s="229" t="s">
        <v>271</v>
      </c>
      <c r="AS142" s="190" t="s">
        <v>271</v>
      </c>
      <c r="AT142" s="181" t="s">
        <v>271</v>
      </c>
      <c r="AU142" s="181" t="s">
        <v>271</v>
      </c>
      <c r="AV142" s="181" t="s">
        <v>271</v>
      </c>
      <c r="AW142" s="229" t="s">
        <v>271</v>
      </c>
      <c r="AX142" s="190" t="s">
        <v>271</v>
      </c>
      <c r="AY142" s="181" t="s">
        <v>271</v>
      </c>
      <c r="AZ142" s="229" t="s">
        <v>271</v>
      </c>
      <c r="BA142" s="190" t="s">
        <v>271</v>
      </c>
      <c r="BB142" s="194"/>
    </row>
    <row r="143" spans="1:54" s="195" customFormat="1" ht="26.25" hidden="1" customHeight="1" x14ac:dyDescent="0.25">
      <c r="A143" s="308" t="s">
        <v>274</v>
      </c>
      <c r="B143" s="363"/>
      <c r="C143" s="364"/>
      <c r="D143" s="191" t="s">
        <v>297</v>
      </c>
      <c r="E143" s="233">
        <f t="shared" ref="E143:F143" si="309">E144+E145+E146+E148</f>
        <v>352272.11600000004</v>
      </c>
      <c r="F143" s="192">
        <f t="shared" si="309"/>
        <v>83813.399999999994</v>
      </c>
      <c r="G143" s="194">
        <f t="shared" si="161"/>
        <v>23.79223225263733</v>
      </c>
      <c r="H143" s="193">
        <f>H144+H145+H146+H148</f>
        <v>0</v>
      </c>
      <c r="I143" s="230">
        <f>I144+I145+I146+I148</f>
        <v>0</v>
      </c>
      <c r="J143" s="210"/>
      <c r="K143" s="193">
        <f t="shared" ref="K143" si="310">K144+K145+K146+K148</f>
        <v>0</v>
      </c>
      <c r="L143" s="238"/>
      <c r="M143" s="210"/>
      <c r="N143" s="193">
        <f t="shared" ref="N143" si="311">N144+N145+N146+N148</f>
        <v>23150.6</v>
      </c>
      <c r="O143" s="238"/>
      <c r="P143" s="210"/>
      <c r="Q143" s="193">
        <f t="shared" ref="Q143" si="312">Q144+Q145+Q146+Q148</f>
        <v>0</v>
      </c>
      <c r="R143" s="238"/>
      <c r="S143" s="210"/>
      <c r="T143" s="193">
        <f t="shared" ref="T143" si="313">T144+T145+T146+T148</f>
        <v>0</v>
      </c>
      <c r="U143" s="238"/>
      <c r="V143" s="210"/>
      <c r="W143" s="193">
        <f t="shared" ref="W143" si="314">W144+W145+W146+W148</f>
        <v>1274.4000000000001</v>
      </c>
      <c r="X143" s="238"/>
      <c r="Y143" s="210"/>
      <c r="Z143" s="193">
        <f t="shared" ref="Z143" si="315">Z144+Z145+Z146+Z148</f>
        <v>0</v>
      </c>
      <c r="AA143" s="194"/>
      <c r="AB143" s="194"/>
      <c r="AC143" s="238"/>
      <c r="AD143" s="210"/>
      <c r="AE143" s="193">
        <f t="shared" ref="AE143" si="316">AE144+AE145+AE146+AE148</f>
        <v>0</v>
      </c>
      <c r="AF143" s="194"/>
      <c r="AG143" s="194"/>
      <c r="AH143" s="238"/>
      <c r="AI143" s="210"/>
      <c r="AJ143" s="193">
        <f t="shared" ref="AJ143" si="317">AJ144+AJ145+AJ146+AJ148</f>
        <v>50</v>
      </c>
      <c r="AK143" s="194"/>
      <c r="AL143" s="194"/>
      <c r="AM143" s="238"/>
      <c r="AN143" s="210"/>
      <c r="AO143" s="193">
        <f t="shared" ref="AO143" si="318">AO144+AO145+AO146+AO148</f>
        <v>662.4</v>
      </c>
      <c r="AP143" s="194"/>
      <c r="AQ143" s="194"/>
      <c r="AR143" s="238"/>
      <c r="AS143" s="210"/>
      <c r="AT143" s="193">
        <f t="shared" ref="AT143" si="319">AT144+AT145+AT146+AT148</f>
        <v>7853.5160000000005</v>
      </c>
      <c r="AU143" s="194"/>
      <c r="AV143" s="194"/>
      <c r="AW143" s="238"/>
      <c r="AX143" s="210"/>
      <c r="AY143" s="193">
        <f t="shared" ref="AY143" si="320">AY144+AY145+AY146+AY148</f>
        <v>0</v>
      </c>
      <c r="AZ143" s="238"/>
      <c r="BA143" s="210"/>
      <c r="BB143" s="194">
        <f>SUM(AT143+AY143+AO143+AJ143+W143)</f>
        <v>9840.3160000000007</v>
      </c>
    </row>
    <row r="144" spans="1:54" s="195" customFormat="1" ht="30" hidden="1" x14ac:dyDescent="0.25">
      <c r="A144" s="356"/>
      <c r="B144" s="365"/>
      <c r="C144" s="366"/>
      <c r="D144" s="191" t="s">
        <v>37</v>
      </c>
      <c r="E144" s="233">
        <f>E130</f>
        <v>8125.2</v>
      </c>
      <c r="F144" s="192">
        <f>F130</f>
        <v>5385.8</v>
      </c>
      <c r="G144" s="194">
        <f t="shared" si="161"/>
        <v>66.285137596613012</v>
      </c>
      <c r="H144" s="193">
        <f>H31</f>
        <v>0</v>
      </c>
      <c r="I144" s="230">
        <f>I31</f>
        <v>0</v>
      </c>
      <c r="J144" s="210"/>
      <c r="K144" s="193">
        <f>K31</f>
        <v>0</v>
      </c>
      <c r="L144" s="238"/>
      <c r="M144" s="210"/>
      <c r="N144" s="193">
        <f>N31</f>
        <v>0</v>
      </c>
      <c r="O144" s="238"/>
      <c r="P144" s="210"/>
      <c r="Q144" s="193">
        <f>Q31</f>
        <v>0</v>
      </c>
      <c r="R144" s="238"/>
      <c r="S144" s="210"/>
      <c r="T144" s="193">
        <f>T31</f>
        <v>0</v>
      </c>
      <c r="U144" s="238"/>
      <c r="V144" s="210"/>
      <c r="W144" s="193">
        <f>W31</f>
        <v>0</v>
      </c>
      <c r="X144" s="238"/>
      <c r="Y144" s="210"/>
      <c r="Z144" s="193">
        <f>Z31</f>
        <v>0</v>
      </c>
      <c r="AA144" s="194"/>
      <c r="AB144" s="194"/>
      <c r="AC144" s="238"/>
      <c r="AD144" s="210"/>
      <c r="AE144" s="193">
        <f>AE31</f>
        <v>0</v>
      </c>
      <c r="AF144" s="194"/>
      <c r="AG144" s="194"/>
      <c r="AH144" s="238"/>
      <c r="AI144" s="210"/>
      <c r="AJ144" s="193">
        <f>AJ31</f>
        <v>0</v>
      </c>
      <c r="AK144" s="194"/>
      <c r="AL144" s="194"/>
      <c r="AM144" s="238"/>
      <c r="AN144" s="210"/>
      <c r="AO144" s="193">
        <f>AO31</f>
        <v>0</v>
      </c>
      <c r="AP144" s="194"/>
      <c r="AQ144" s="194"/>
      <c r="AR144" s="238"/>
      <c r="AS144" s="210"/>
      <c r="AT144" s="193">
        <f>AT130</f>
        <v>2739.3999999999996</v>
      </c>
      <c r="AU144" s="194"/>
      <c r="AV144" s="194"/>
      <c r="AW144" s="238"/>
      <c r="AX144" s="210"/>
      <c r="AY144" s="193">
        <f>AY31</f>
        <v>0</v>
      </c>
      <c r="AZ144" s="238"/>
      <c r="BA144" s="210"/>
      <c r="BB144" s="194"/>
    </row>
    <row r="145" spans="1:54" s="195" customFormat="1" ht="30" hidden="1" x14ac:dyDescent="0.25">
      <c r="A145" s="356"/>
      <c r="B145" s="365"/>
      <c r="C145" s="366"/>
      <c r="D145" s="191" t="s">
        <v>2</v>
      </c>
      <c r="E145" s="233">
        <f>E131</f>
        <v>13538.5</v>
      </c>
      <c r="F145" s="192">
        <f>F131</f>
        <v>8423.7999999999993</v>
      </c>
      <c r="G145" s="194">
        <f t="shared" si="161"/>
        <v>62.221073235587397</v>
      </c>
      <c r="H145" s="193">
        <f>H32</f>
        <v>0</v>
      </c>
      <c r="I145" s="230">
        <f>I32</f>
        <v>0</v>
      </c>
      <c r="J145" s="210"/>
      <c r="K145" s="193">
        <f>K32</f>
        <v>0</v>
      </c>
      <c r="L145" s="238"/>
      <c r="M145" s="210"/>
      <c r="N145" s="193">
        <f>N32</f>
        <v>0</v>
      </c>
      <c r="O145" s="238"/>
      <c r="P145" s="210"/>
      <c r="Q145" s="193">
        <f>Q32</f>
        <v>0</v>
      </c>
      <c r="R145" s="238"/>
      <c r="S145" s="210"/>
      <c r="T145" s="193">
        <f>T32</f>
        <v>0</v>
      </c>
      <c r="U145" s="238"/>
      <c r="V145" s="210"/>
      <c r="W145" s="193">
        <f>W32</f>
        <v>0</v>
      </c>
      <c r="X145" s="238"/>
      <c r="Y145" s="210"/>
      <c r="Z145" s="193">
        <f>Z32</f>
        <v>0</v>
      </c>
      <c r="AA145" s="194"/>
      <c r="AB145" s="194"/>
      <c r="AC145" s="238"/>
      <c r="AD145" s="210"/>
      <c r="AE145" s="193">
        <f>AE32</f>
        <v>0</v>
      </c>
      <c r="AF145" s="194"/>
      <c r="AG145" s="194"/>
      <c r="AH145" s="238"/>
      <c r="AI145" s="210"/>
      <c r="AJ145" s="193">
        <f>AJ32</f>
        <v>0</v>
      </c>
      <c r="AK145" s="194"/>
      <c r="AL145" s="194"/>
      <c r="AM145" s="238"/>
      <c r="AN145" s="210"/>
      <c r="AO145" s="193">
        <f>AO32</f>
        <v>529.9</v>
      </c>
      <c r="AP145" s="194"/>
      <c r="AQ145" s="194"/>
      <c r="AR145" s="238"/>
      <c r="AS145" s="210"/>
      <c r="AT145" s="193">
        <f>AT131</f>
        <v>4284.8000000000011</v>
      </c>
      <c r="AU145" s="194"/>
      <c r="AV145" s="194"/>
      <c r="AW145" s="238"/>
      <c r="AX145" s="210"/>
      <c r="AY145" s="193">
        <f>AY32</f>
        <v>0</v>
      </c>
      <c r="AZ145" s="238"/>
      <c r="BA145" s="210"/>
      <c r="BB145" s="194"/>
    </row>
    <row r="146" spans="1:54" s="195" customFormat="1" ht="31.5" hidden="1" customHeight="1" x14ac:dyDescent="0.25">
      <c r="A146" s="356"/>
      <c r="B146" s="365"/>
      <c r="C146" s="366"/>
      <c r="D146" s="191" t="s">
        <v>43</v>
      </c>
      <c r="E146" s="233">
        <f>E141+E132</f>
        <v>325842.61600000004</v>
      </c>
      <c r="F146" s="192">
        <f>F141+F132</f>
        <v>69803.199999999997</v>
      </c>
      <c r="G146" s="194">
        <f t="shared" si="161"/>
        <v>21.422366680238042</v>
      </c>
      <c r="H146" s="193">
        <f>H33+H123</f>
        <v>0</v>
      </c>
      <c r="I146" s="230">
        <f>I33+I123</f>
        <v>0</v>
      </c>
      <c r="J146" s="210"/>
      <c r="K146" s="193">
        <f>K33+K123</f>
        <v>0</v>
      </c>
      <c r="L146" s="238"/>
      <c r="M146" s="210"/>
      <c r="N146" s="193">
        <f>N33+N123</f>
        <v>8623.7999999999993</v>
      </c>
      <c r="O146" s="238"/>
      <c r="P146" s="210"/>
      <c r="Q146" s="193">
        <f>Q33+Q123</f>
        <v>0</v>
      </c>
      <c r="R146" s="238"/>
      <c r="S146" s="210"/>
      <c r="T146" s="193">
        <f>T33+T123</f>
        <v>0</v>
      </c>
      <c r="U146" s="238"/>
      <c r="V146" s="210"/>
      <c r="W146" s="193">
        <f>W33+W124</f>
        <v>1274.4000000000001</v>
      </c>
      <c r="X146" s="238"/>
      <c r="Y146" s="210"/>
      <c r="Z146" s="193">
        <f>Z33+Z123</f>
        <v>0</v>
      </c>
      <c r="AA146" s="194"/>
      <c r="AB146" s="194"/>
      <c r="AC146" s="238"/>
      <c r="AD146" s="210"/>
      <c r="AE146" s="193">
        <f>AE33+AE123</f>
        <v>0</v>
      </c>
      <c r="AF146" s="194"/>
      <c r="AG146" s="194"/>
      <c r="AH146" s="238"/>
      <c r="AI146" s="210"/>
      <c r="AJ146" s="193">
        <f>AJ33+AJ124</f>
        <v>50</v>
      </c>
      <c r="AK146" s="194"/>
      <c r="AL146" s="194"/>
      <c r="AM146" s="238"/>
      <c r="AN146" s="210"/>
      <c r="AO146" s="193">
        <f>AO33+AO124</f>
        <v>132.5</v>
      </c>
      <c r="AP146" s="194"/>
      <c r="AQ146" s="194"/>
      <c r="AR146" s="238"/>
      <c r="AS146" s="210"/>
      <c r="AT146" s="193">
        <f>AT33+AT124</f>
        <v>829.31600000000003</v>
      </c>
      <c r="AU146" s="194"/>
      <c r="AV146" s="194"/>
      <c r="AW146" s="238"/>
      <c r="AX146" s="210"/>
      <c r="AY146" s="193">
        <f>AY33+AY123</f>
        <v>0</v>
      </c>
      <c r="AZ146" s="238"/>
      <c r="BA146" s="210"/>
      <c r="BB146" s="194"/>
    </row>
    <row r="147" spans="1:54" s="195" customFormat="1" ht="46.15" hidden="1" customHeight="1" x14ac:dyDescent="0.25">
      <c r="A147" s="356"/>
      <c r="B147" s="365"/>
      <c r="C147" s="366"/>
      <c r="D147" s="191" t="s">
        <v>374</v>
      </c>
      <c r="E147" s="233"/>
      <c r="F147" s="194"/>
      <c r="G147" s="194" t="e">
        <f t="shared" si="161"/>
        <v>#DIV/0!</v>
      </c>
      <c r="H147" s="193"/>
      <c r="I147" s="238"/>
      <c r="J147" s="210"/>
      <c r="K147" s="193">
        <f>K34+K124</f>
        <v>0</v>
      </c>
      <c r="L147" s="238"/>
      <c r="M147" s="210"/>
      <c r="N147" s="193">
        <f>N34+N124</f>
        <v>717.2</v>
      </c>
      <c r="O147" s="238"/>
      <c r="P147" s="210"/>
      <c r="Q147" s="193">
        <f>Q34+Q124</f>
        <v>0</v>
      </c>
      <c r="R147" s="238"/>
      <c r="S147" s="210"/>
      <c r="T147" s="193">
        <f>T34+T124</f>
        <v>0</v>
      </c>
      <c r="U147" s="238"/>
      <c r="V147" s="210"/>
      <c r="W147" s="193">
        <f>W34+W124</f>
        <v>211</v>
      </c>
      <c r="X147" s="238"/>
      <c r="Y147" s="210"/>
      <c r="Z147" s="193">
        <f>Z34+Z124</f>
        <v>0</v>
      </c>
      <c r="AA147" s="194"/>
      <c r="AB147" s="194"/>
      <c r="AC147" s="238"/>
      <c r="AD147" s="210"/>
      <c r="AE147" s="193">
        <f>AE34+AE124</f>
        <v>0</v>
      </c>
      <c r="AF147" s="194"/>
      <c r="AG147" s="194"/>
      <c r="AH147" s="238"/>
      <c r="AI147" s="210"/>
      <c r="AJ147" s="193">
        <f>AJ34+AJ124</f>
        <v>0</v>
      </c>
      <c r="AK147" s="194"/>
      <c r="AL147" s="194"/>
      <c r="AM147" s="238"/>
      <c r="AN147" s="210"/>
      <c r="AO147" s="193">
        <f>AO34+AO124</f>
        <v>0</v>
      </c>
      <c r="AP147" s="194"/>
      <c r="AQ147" s="194"/>
      <c r="AR147" s="238"/>
      <c r="AS147" s="210"/>
      <c r="AT147" s="193">
        <f>AT34+AT124</f>
        <v>379.31600000000003</v>
      </c>
      <c r="AU147" s="194"/>
      <c r="AV147" s="194"/>
      <c r="AW147" s="238"/>
      <c r="AX147" s="210"/>
      <c r="AY147" s="193">
        <f>AY34+AY124</f>
        <v>0</v>
      </c>
      <c r="AZ147" s="238"/>
      <c r="BA147" s="210"/>
      <c r="BB147" s="194"/>
    </row>
    <row r="148" spans="1:54" s="195" customFormat="1" ht="30" hidden="1" x14ac:dyDescent="0.25">
      <c r="A148" s="367"/>
      <c r="B148" s="368"/>
      <c r="C148" s="369"/>
      <c r="D148" s="191" t="s">
        <v>378</v>
      </c>
      <c r="E148" s="233">
        <f t="shared" ref="E148:F148" si="321">E142</f>
        <v>4765.8</v>
      </c>
      <c r="F148" s="192">
        <f t="shared" si="321"/>
        <v>200.6</v>
      </c>
      <c r="G148" s="194"/>
      <c r="H148" s="193">
        <v>0</v>
      </c>
      <c r="I148" s="230">
        <v>0</v>
      </c>
      <c r="J148" s="210"/>
      <c r="K148" s="193">
        <f>K35+K125</f>
        <v>0</v>
      </c>
      <c r="L148" s="238"/>
      <c r="M148" s="210"/>
      <c r="N148" s="193">
        <f>N35+N125</f>
        <v>14526.8</v>
      </c>
      <c r="O148" s="238"/>
      <c r="P148" s="210"/>
      <c r="Q148" s="193">
        <f>Q35+Q125</f>
        <v>0</v>
      </c>
      <c r="R148" s="238"/>
      <c r="S148" s="210"/>
      <c r="T148" s="193">
        <f>T35+T125</f>
        <v>0</v>
      </c>
      <c r="U148" s="238"/>
      <c r="V148" s="210"/>
      <c r="W148" s="193">
        <f>W35+W125</f>
        <v>0</v>
      </c>
      <c r="X148" s="238"/>
      <c r="Y148" s="210"/>
      <c r="Z148" s="193">
        <f>Z35+Z125</f>
        <v>0</v>
      </c>
      <c r="AA148" s="194"/>
      <c r="AB148" s="194"/>
      <c r="AC148" s="238"/>
      <c r="AD148" s="210"/>
      <c r="AE148" s="193">
        <f>AE35+AE125</f>
        <v>0</v>
      </c>
      <c r="AF148" s="194"/>
      <c r="AG148" s="194"/>
      <c r="AH148" s="238"/>
      <c r="AI148" s="210"/>
      <c r="AJ148" s="193">
        <f>AJ35+AJ125</f>
        <v>0</v>
      </c>
      <c r="AK148" s="194"/>
      <c r="AL148" s="194"/>
      <c r="AM148" s="238"/>
      <c r="AN148" s="210"/>
      <c r="AO148" s="193">
        <f>AO35+AO125</f>
        <v>0</v>
      </c>
      <c r="AP148" s="194"/>
      <c r="AQ148" s="194"/>
      <c r="AR148" s="238"/>
      <c r="AS148" s="210"/>
      <c r="AT148" s="193">
        <v>0</v>
      </c>
      <c r="AU148" s="194"/>
      <c r="AV148" s="194"/>
      <c r="AW148" s="238"/>
      <c r="AX148" s="210"/>
      <c r="AY148" s="193">
        <f>AY35+AY125</f>
        <v>0</v>
      </c>
      <c r="AZ148" s="238"/>
      <c r="BA148" s="210"/>
      <c r="BB148" s="194"/>
    </row>
    <row r="149" spans="1:54" s="220" customFormat="1" ht="61.5" hidden="1" customHeight="1" x14ac:dyDescent="0.25">
      <c r="A149" s="353" t="s">
        <v>282</v>
      </c>
      <c r="B149" s="354"/>
      <c r="C149" s="355"/>
      <c r="D149" s="191" t="s">
        <v>43</v>
      </c>
      <c r="E149" s="233">
        <f>E104</f>
        <v>211</v>
      </c>
      <c r="F149" s="219"/>
      <c r="G149" s="219"/>
      <c r="H149" s="193">
        <f>H34</f>
        <v>0</v>
      </c>
      <c r="I149" s="239"/>
      <c r="J149" s="219"/>
      <c r="K149" s="193">
        <f>K34</f>
        <v>0</v>
      </c>
      <c r="L149" s="239"/>
      <c r="M149" s="219"/>
      <c r="N149" s="193">
        <f>N34</f>
        <v>0</v>
      </c>
      <c r="O149" s="239"/>
      <c r="P149" s="219"/>
      <c r="Q149" s="193">
        <f>Q34</f>
        <v>0</v>
      </c>
      <c r="R149" s="239"/>
      <c r="S149" s="219"/>
      <c r="T149" s="193">
        <f>T34</f>
        <v>0</v>
      </c>
      <c r="U149" s="239"/>
      <c r="V149" s="219"/>
      <c r="W149" s="193">
        <f>W34</f>
        <v>211</v>
      </c>
      <c r="X149" s="239"/>
      <c r="Y149" s="219"/>
      <c r="Z149" s="193">
        <f>Z34</f>
        <v>0</v>
      </c>
      <c r="AA149" s="219"/>
      <c r="AB149" s="219"/>
      <c r="AC149" s="239"/>
      <c r="AD149" s="219"/>
      <c r="AE149" s="193">
        <f>AE36+AE126</f>
        <v>0</v>
      </c>
      <c r="AF149" s="219"/>
      <c r="AG149" s="219"/>
      <c r="AH149" s="239"/>
      <c r="AI149" s="219"/>
      <c r="AJ149" s="193">
        <f>AJ36+AJ126</f>
        <v>0</v>
      </c>
      <c r="AK149" s="219"/>
      <c r="AL149" s="219"/>
      <c r="AM149" s="239"/>
      <c r="AN149" s="219"/>
      <c r="AO149" s="193">
        <f>AO36+AO126</f>
        <v>0</v>
      </c>
      <c r="AP149" s="219"/>
      <c r="AQ149" s="219"/>
      <c r="AR149" s="239"/>
      <c r="AS149" s="219"/>
      <c r="AT149" s="193">
        <v>0</v>
      </c>
      <c r="AU149" s="219"/>
      <c r="AV149" s="219"/>
      <c r="AW149" s="239"/>
      <c r="AX149" s="219"/>
      <c r="AY149" s="193">
        <f>AY34</f>
        <v>0</v>
      </c>
      <c r="AZ149" s="239"/>
      <c r="BA149" s="219"/>
      <c r="BB149" s="219"/>
    </row>
    <row r="150" spans="1:54" s="195" customFormat="1" x14ac:dyDescent="0.25">
      <c r="A150" s="221" t="s">
        <v>255</v>
      </c>
      <c r="B150" s="205"/>
      <c r="C150" s="205"/>
      <c r="D150" s="205"/>
      <c r="E150" s="237"/>
      <c r="F150" s="194"/>
      <c r="G150" s="194"/>
      <c r="H150" s="201"/>
      <c r="I150" s="238"/>
      <c r="J150" s="210"/>
      <c r="K150" s="201"/>
      <c r="L150" s="238"/>
      <c r="M150" s="210"/>
      <c r="N150" s="201"/>
      <c r="O150" s="238"/>
      <c r="P150" s="210"/>
      <c r="Q150" s="201"/>
      <c r="R150" s="238"/>
      <c r="S150" s="210"/>
      <c r="T150" s="201"/>
      <c r="U150" s="238"/>
      <c r="V150" s="210"/>
      <c r="W150" s="201"/>
      <c r="X150" s="238"/>
      <c r="Y150" s="210"/>
      <c r="Z150" s="201"/>
      <c r="AA150" s="194"/>
      <c r="AB150" s="194"/>
      <c r="AC150" s="238"/>
      <c r="AD150" s="210"/>
      <c r="AE150" s="201"/>
      <c r="AF150" s="194"/>
      <c r="AG150" s="194"/>
      <c r="AH150" s="238"/>
      <c r="AI150" s="210"/>
      <c r="AJ150" s="201"/>
      <c r="AK150" s="194"/>
      <c r="AL150" s="194"/>
      <c r="AM150" s="238"/>
      <c r="AN150" s="210"/>
      <c r="AO150" s="201"/>
      <c r="AP150" s="194"/>
      <c r="AQ150" s="194"/>
      <c r="AR150" s="238"/>
      <c r="AS150" s="210"/>
      <c r="AT150" s="201"/>
      <c r="AU150" s="194"/>
      <c r="AV150" s="194"/>
      <c r="AW150" s="238"/>
      <c r="AX150" s="210"/>
      <c r="AY150" s="201"/>
      <c r="AZ150" s="238"/>
      <c r="BA150" s="210"/>
      <c r="BB150" s="194"/>
    </row>
    <row r="151" spans="1:54" s="195" customFormat="1" ht="15.75" customHeight="1" x14ac:dyDescent="0.25">
      <c r="A151" s="346" t="s">
        <v>380</v>
      </c>
      <c r="B151" s="309"/>
      <c r="C151" s="310"/>
      <c r="D151" s="191" t="s">
        <v>297</v>
      </c>
      <c r="E151" s="233">
        <f t="shared" ref="E151:F155" si="322">SUM(E10)</f>
        <v>352435.71600000001</v>
      </c>
      <c r="F151" s="192">
        <f t="shared" si="322"/>
        <v>83813.399999999994</v>
      </c>
      <c r="G151" s="194">
        <f t="shared" ref="G151:G155" si="323">F151/E151*100</f>
        <v>23.781187942938221</v>
      </c>
      <c r="H151" s="201">
        <f>SUM(H152:H154)</f>
        <v>0</v>
      </c>
      <c r="I151" s="238">
        <f>SUM(I152:I154)</f>
        <v>0</v>
      </c>
      <c r="J151" s="210" t="e">
        <f>SUM(I151/H151*100)</f>
        <v>#DIV/0!</v>
      </c>
      <c r="K151" s="201">
        <f>SUM(K152:K154)</f>
        <v>0</v>
      </c>
      <c r="L151" s="238">
        <f>SUM(L152:L154)</f>
        <v>0</v>
      </c>
      <c r="M151" s="210" t="e">
        <f>SUM(L151/K151*100)</f>
        <v>#DIV/0!</v>
      </c>
      <c r="N151" s="201">
        <f>SUM(N152:N154)</f>
        <v>14726.8</v>
      </c>
      <c r="O151" s="238">
        <f>SUM(O152:O154)</f>
        <v>14726.8</v>
      </c>
      <c r="P151" s="210">
        <f>SUM(O151/N151*100)</f>
        <v>100</v>
      </c>
      <c r="Q151" s="201">
        <f>SUM(Q152:Q154)</f>
        <v>0</v>
      </c>
      <c r="R151" s="238">
        <f>SUM(R152:R154)</f>
        <v>0</v>
      </c>
      <c r="S151" s="210" t="e">
        <f>SUM(R151/Q151*100)</f>
        <v>#DIV/0!</v>
      </c>
      <c r="T151" s="201">
        <f>SUM(T152:T154)</f>
        <v>0</v>
      </c>
      <c r="U151" s="238">
        <f>SUM(U152:U154)</f>
        <v>0</v>
      </c>
      <c r="V151" s="210" t="e">
        <f>SUM(U151/T151*100)</f>
        <v>#DIV/0!</v>
      </c>
      <c r="W151" s="201">
        <f>SUM(W152:W154)</f>
        <v>1274.4000000000001</v>
      </c>
      <c r="X151" s="238">
        <f>SUM(X152:X154)</f>
        <v>0</v>
      </c>
      <c r="Y151" s="210">
        <f>SUM(X151/W151*100)</f>
        <v>0</v>
      </c>
      <c r="Z151" s="201">
        <f t="shared" ref="Z151:AC151" si="324">SUM(Z152:Z154)</f>
        <v>0</v>
      </c>
      <c r="AA151" s="201">
        <f t="shared" si="324"/>
        <v>0</v>
      </c>
      <c r="AB151" s="201">
        <f t="shared" si="324"/>
        <v>0</v>
      </c>
      <c r="AC151" s="238">
        <f t="shared" si="324"/>
        <v>0</v>
      </c>
      <c r="AD151" s="210" t="e">
        <f>SUM(AC151/AB151*100)</f>
        <v>#DIV/0!</v>
      </c>
      <c r="AE151" s="201">
        <f t="shared" ref="AE151:AH151" si="325">SUM(AE152:AE154)</f>
        <v>0</v>
      </c>
      <c r="AF151" s="201">
        <f t="shared" si="325"/>
        <v>0</v>
      </c>
      <c r="AG151" s="201">
        <f t="shared" si="325"/>
        <v>0</v>
      </c>
      <c r="AH151" s="238">
        <f t="shared" si="325"/>
        <v>0</v>
      </c>
      <c r="AI151" s="210" t="e">
        <f>SUM(AH151/AG151*100)</f>
        <v>#DIV/0!</v>
      </c>
      <c r="AJ151" s="201">
        <f t="shared" ref="AJ151:AM151" si="326">SUM(AJ152:AJ154)</f>
        <v>50</v>
      </c>
      <c r="AK151" s="201">
        <f t="shared" si="326"/>
        <v>0</v>
      </c>
      <c r="AL151" s="201">
        <f t="shared" si="326"/>
        <v>0</v>
      </c>
      <c r="AM151" s="238">
        <f t="shared" si="326"/>
        <v>0</v>
      </c>
      <c r="AN151" s="210" t="e">
        <f>SUM(AM151/AL151*100)</f>
        <v>#DIV/0!</v>
      </c>
      <c r="AO151" s="201">
        <f t="shared" ref="AO151:AR151" si="327">SUM(AO152:AO154)</f>
        <v>662.4</v>
      </c>
      <c r="AP151" s="201">
        <f t="shared" si="327"/>
        <v>0</v>
      </c>
      <c r="AQ151" s="201">
        <f t="shared" si="327"/>
        <v>0</v>
      </c>
      <c r="AR151" s="238">
        <f t="shared" si="327"/>
        <v>0</v>
      </c>
      <c r="AS151" s="210" t="e">
        <f>SUM(AR151/AQ151*100)</f>
        <v>#DIV/0!</v>
      </c>
      <c r="AT151" s="201">
        <f t="shared" ref="AT151:AW151" si="328">SUM(AT152:AT154)</f>
        <v>7853.5160000000005</v>
      </c>
      <c r="AU151" s="201">
        <f t="shared" si="328"/>
        <v>0</v>
      </c>
      <c r="AV151" s="201">
        <f t="shared" si="328"/>
        <v>0</v>
      </c>
      <c r="AW151" s="238">
        <f t="shared" si="328"/>
        <v>0</v>
      </c>
      <c r="AX151" s="210" t="e">
        <f>SUM(AW151/AV151*100)</f>
        <v>#DIV/0!</v>
      </c>
      <c r="AY151" s="201">
        <f>SUM(AY152:AY154)</f>
        <v>0</v>
      </c>
      <c r="AZ151" s="238">
        <f>SUM(AZ152:AZ154)</f>
        <v>0</v>
      </c>
      <c r="BA151" s="210" t="e">
        <f>SUM(AZ151/AY151*100)</f>
        <v>#DIV/0!</v>
      </c>
      <c r="BB151" s="194"/>
    </row>
    <row r="152" spans="1:54" s="195" customFormat="1" ht="30" x14ac:dyDescent="0.25">
      <c r="A152" s="311"/>
      <c r="B152" s="312"/>
      <c r="C152" s="313"/>
      <c r="D152" s="191" t="s">
        <v>37</v>
      </c>
      <c r="E152" s="233">
        <f t="shared" si="322"/>
        <v>8125.2</v>
      </c>
      <c r="F152" s="192">
        <f t="shared" si="322"/>
        <v>5385.8</v>
      </c>
      <c r="G152" s="194">
        <f t="shared" si="323"/>
        <v>66.285137596613012</v>
      </c>
      <c r="H152" s="201">
        <f>SUM(H130)</f>
        <v>0</v>
      </c>
      <c r="I152" s="238">
        <f>SUM(I130)</f>
        <v>0</v>
      </c>
      <c r="J152" s="210" t="e">
        <f>SUM(I152/H152*100)</f>
        <v>#DIV/0!</v>
      </c>
      <c r="K152" s="201">
        <f>SUM(K130)</f>
        <v>0</v>
      </c>
      <c r="L152" s="238">
        <f>SUM(L130)</f>
        <v>0</v>
      </c>
      <c r="M152" s="210" t="e">
        <f>SUM(L152/K152*100)</f>
        <v>#DIV/0!</v>
      </c>
      <c r="N152" s="201">
        <f>SUM(N130)</f>
        <v>5385.8</v>
      </c>
      <c r="O152" s="238">
        <f>SUM(O130)</f>
        <v>5385.8</v>
      </c>
      <c r="P152" s="210">
        <f>SUM(O152/N152*100)</f>
        <v>100</v>
      </c>
      <c r="Q152" s="201">
        <f>SUM(Q130)</f>
        <v>0</v>
      </c>
      <c r="R152" s="238">
        <f>SUM(R130)</f>
        <v>0</v>
      </c>
      <c r="S152" s="210" t="e">
        <f>SUM(R152/Q152*100)</f>
        <v>#DIV/0!</v>
      </c>
      <c r="T152" s="201">
        <f>SUM(T130)</f>
        <v>0</v>
      </c>
      <c r="U152" s="238">
        <f>SUM(U130)</f>
        <v>0</v>
      </c>
      <c r="V152" s="210" t="e">
        <f>SUM(U152/T152*100)</f>
        <v>#DIV/0!</v>
      </c>
      <c r="W152" s="201">
        <f>SUM(W130)</f>
        <v>0</v>
      </c>
      <c r="X152" s="238">
        <f>SUM(X130)</f>
        <v>0</v>
      </c>
      <c r="Y152" s="210" t="e">
        <f>SUM(X152/W152*100)</f>
        <v>#DIV/0!</v>
      </c>
      <c r="Z152" s="201">
        <f t="shared" ref="Z152:AC152" si="329">SUM(Z130)</f>
        <v>0</v>
      </c>
      <c r="AA152" s="201">
        <f t="shared" si="329"/>
        <v>0</v>
      </c>
      <c r="AB152" s="201">
        <f t="shared" si="329"/>
        <v>0</v>
      </c>
      <c r="AC152" s="238">
        <f t="shared" si="329"/>
        <v>0</v>
      </c>
      <c r="AD152" s="210" t="e">
        <f>SUM(AC152/AB152*100)</f>
        <v>#DIV/0!</v>
      </c>
      <c r="AE152" s="201">
        <f t="shared" ref="AE152:AH152" si="330">SUM(AE130)</f>
        <v>0</v>
      </c>
      <c r="AF152" s="201">
        <f t="shared" si="330"/>
        <v>0</v>
      </c>
      <c r="AG152" s="201">
        <f t="shared" si="330"/>
        <v>0</v>
      </c>
      <c r="AH152" s="238">
        <f t="shared" si="330"/>
        <v>0</v>
      </c>
      <c r="AI152" s="210" t="e">
        <f>SUM(AH152/AG152*100)</f>
        <v>#DIV/0!</v>
      </c>
      <c r="AJ152" s="201">
        <f t="shared" ref="AJ152:AM152" si="331">SUM(AJ130)</f>
        <v>0</v>
      </c>
      <c r="AK152" s="201">
        <f t="shared" si="331"/>
        <v>0</v>
      </c>
      <c r="AL152" s="201">
        <f t="shared" si="331"/>
        <v>0</v>
      </c>
      <c r="AM152" s="238">
        <f t="shared" si="331"/>
        <v>0</v>
      </c>
      <c r="AN152" s="210" t="e">
        <f>SUM(AM152/AL152*100)</f>
        <v>#DIV/0!</v>
      </c>
      <c r="AO152" s="201">
        <f t="shared" ref="AO152:AR152" si="332">SUM(AO130)</f>
        <v>0</v>
      </c>
      <c r="AP152" s="201">
        <f t="shared" si="332"/>
        <v>0</v>
      </c>
      <c r="AQ152" s="201">
        <f t="shared" si="332"/>
        <v>0</v>
      </c>
      <c r="AR152" s="238">
        <f t="shared" si="332"/>
        <v>0</v>
      </c>
      <c r="AS152" s="210" t="e">
        <f>SUM(AR152/AQ152*100)</f>
        <v>#DIV/0!</v>
      </c>
      <c r="AT152" s="201">
        <f t="shared" ref="AT152:AW152" si="333">SUM(AT130)</f>
        <v>2739.3999999999996</v>
      </c>
      <c r="AU152" s="201">
        <f t="shared" si="333"/>
        <v>0</v>
      </c>
      <c r="AV152" s="201">
        <f t="shared" si="333"/>
        <v>0</v>
      </c>
      <c r="AW152" s="238">
        <f t="shared" si="333"/>
        <v>0</v>
      </c>
      <c r="AX152" s="210" t="e">
        <f>SUM(AW152/AV152*100)</f>
        <v>#DIV/0!</v>
      </c>
      <c r="AY152" s="201">
        <f>SUM(AY130)</f>
        <v>0</v>
      </c>
      <c r="AZ152" s="238">
        <f>SUM(AZ130)</f>
        <v>0</v>
      </c>
      <c r="BA152" s="210" t="e">
        <f>SUM(AZ152/AY152*100)</f>
        <v>#DIV/0!</v>
      </c>
      <c r="BB152" s="194"/>
    </row>
    <row r="153" spans="1:54" s="195" customFormat="1" ht="30" x14ac:dyDescent="0.25">
      <c r="A153" s="311"/>
      <c r="B153" s="312"/>
      <c r="C153" s="313"/>
      <c r="D153" s="191" t="s">
        <v>2</v>
      </c>
      <c r="E153" s="233">
        <f t="shared" si="322"/>
        <v>13702.1</v>
      </c>
      <c r="F153" s="192">
        <f t="shared" si="322"/>
        <v>8423.7999999999993</v>
      </c>
      <c r="G153" s="194">
        <f t="shared" si="323"/>
        <v>61.478167580151947</v>
      </c>
      <c r="H153" s="201">
        <f t="shared" ref="H153:I154" si="334">SUM(H131)</f>
        <v>0</v>
      </c>
      <c r="I153" s="238">
        <f t="shared" si="334"/>
        <v>0</v>
      </c>
      <c r="J153" s="210" t="e">
        <f t="shared" ref="J153:J158" si="335">SUM(I153/H153*100)</f>
        <v>#DIV/0!</v>
      </c>
      <c r="K153" s="201">
        <f t="shared" ref="K153:L153" si="336">SUM(K131)</f>
        <v>0</v>
      </c>
      <c r="L153" s="238">
        <f t="shared" si="336"/>
        <v>0</v>
      </c>
      <c r="M153" s="210" t="e">
        <f t="shared" ref="M153:M154" si="337">SUM(L153/K153*100)</f>
        <v>#DIV/0!</v>
      </c>
      <c r="N153" s="201">
        <f t="shared" ref="N153:O153" si="338">SUM(N131)</f>
        <v>8423.7999999999993</v>
      </c>
      <c r="O153" s="238">
        <f t="shared" si="338"/>
        <v>8423.7999999999993</v>
      </c>
      <c r="P153" s="210">
        <f t="shared" ref="P153:P154" si="339">SUM(O153/N153*100)</f>
        <v>100</v>
      </c>
      <c r="Q153" s="201">
        <f t="shared" ref="Q153:R153" si="340">SUM(Q131)</f>
        <v>0</v>
      </c>
      <c r="R153" s="238">
        <f t="shared" si="340"/>
        <v>0</v>
      </c>
      <c r="S153" s="210" t="e">
        <f t="shared" ref="S153:S154" si="341">SUM(R153/Q153*100)</f>
        <v>#DIV/0!</v>
      </c>
      <c r="T153" s="201">
        <f t="shared" ref="T153:U153" si="342">SUM(T131)</f>
        <v>0</v>
      </c>
      <c r="U153" s="238">
        <f t="shared" si="342"/>
        <v>0</v>
      </c>
      <c r="V153" s="210" t="e">
        <f t="shared" ref="V153:V154" si="343">SUM(U153/T153*100)</f>
        <v>#DIV/0!</v>
      </c>
      <c r="W153" s="201">
        <f t="shared" ref="W153:X153" si="344">SUM(W131)</f>
        <v>0</v>
      </c>
      <c r="X153" s="238">
        <f t="shared" si="344"/>
        <v>0</v>
      </c>
      <c r="Y153" s="210" t="e">
        <f t="shared" ref="Y153:Y154" si="345">SUM(X153/W153*100)</f>
        <v>#DIV/0!</v>
      </c>
      <c r="Z153" s="201">
        <f t="shared" ref="Z153:AC153" si="346">SUM(Z131)</f>
        <v>0</v>
      </c>
      <c r="AA153" s="201">
        <f t="shared" si="346"/>
        <v>0</v>
      </c>
      <c r="AB153" s="201">
        <f t="shared" si="346"/>
        <v>0</v>
      </c>
      <c r="AC153" s="238">
        <f t="shared" si="346"/>
        <v>0</v>
      </c>
      <c r="AD153" s="210" t="e">
        <f t="shared" ref="AD153:AD154" si="347">SUM(AC153/AB153*100)</f>
        <v>#DIV/0!</v>
      </c>
      <c r="AE153" s="201">
        <f t="shared" ref="AE153:AH153" si="348">SUM(AE131)</f>
        <v>0</v>
      </c>
      <c r="AF153" s="201">
        <f t="shared" si="348"/>
        <v>0</v>
      </c>
      <c r="AG153" s="201">
        <f t="shared" si="348"/>
        <v>0</v>
      </c>
      <c r="AH153" s="238">
        <f t="shared" si="348"/>
        <v>0</v>
      </c>
      <c r="AI153" s="210" t="e">
        <f t="shared" ref="AI153:AI154" si="349">SUM(AH153/AG153*100)</f>
        <v>#DIV/0!</v>
      </c>
      <c r="AJ153" s="201">
        <f t="shared" ref="AJ153:AM153" si="350">SUM(AJ131)</f>
        <v>0</v>
      </c>
      <c r="AK153" s="201">
        <f t="shared" si="350"/>
        <v>0</v>
      </c>
      <c r="AL153" s="201">
        <f t="shared" si="350"/>
        <v>0</v>
      </c>
      <c r="AM153" s="238">
        <f t="shared" si="350"/>
        <v>0</v>
      </c>
      <c r="AN153" s="210" t="e">
        <f t="shared" ref="AN153:AN154" si="351">SUM(AM153/AL153*100)</f>
        <v>#DIV/0!</v>
      </c>
      <c r="AO153" s="201">
        <f t="shared" ref="AO153:AR153" si="352">SUM(AO131)</f>
        <v>529.9</v>
      </c>
      <c r="AP153" s="201">
        <f t="shared" si="352"/>
        <v>0</v>
      </c>
      <c r="AQ153" s="201">
        <f t="shared" si="352"/>
        <v>0</v>
      </c>
      <c r="AR153" s="238">
        <f t="shared" si="352"/>
        <v>0</v>
      </c>
      <c r="AS153" s="210" t="e">
        <f t="shared" ref="AS153:AS154" si="353">SUM(AR153/AQ153*100)</f>
        <v>#DIV/0!</v>
      </c>
      <c r="AT153" s="201">
        <f t="shared" ref="AT153:AW153" si="354">SUM(AT131)</f>
        <v>4284.8000000000011</v>
      </c>
      <c r="AU153" s="201">
        <f t="shared" si="354"/>
        <v>0</v>
      </c>
      <c r="AV153" s="201">
        <f t="shared" si="354"/>
        <v>0</v>
      </c>
      <c r="AW153" s="238">
        <f t="shared" si="354"/>
        <v>0</v>
      </c>
      <c r="AX153" s="210" t="e">
        <f t="shared" ref="AX153:AX154" si="355">SUM(AW153/AV153*100)</f>
        <v>#DIV/0!</v>
      </c>
      <c r="AY153" s="201">
        <f t="shared" ref="AY153:AZ153" si="356">SUM(AY131)</f>
        <v>0</v>
      </c>
      <c r="AZ153" s="238">
        <f t="shared" si="356"/>
        <v>0</v>
      </c>
      <c r="BA153" s="210" t="e">
        <f t="shared" ref="BA153:BA154" si="357">SUM(AZ153/AY153*100)</f>
        <v>#DIV/0!</v>
      </c>
      <c r="BB153" s="194"/>
    </row>
    <row r="154" spans="1:54" s="195" customFormat="1" x14ac:dyDescent="0.25">
      <c r="A154" s="311"/>
      <c r="B154" s="312"/>
      <c r="C154" s="313"/>
      <c r="D154" s="191" t="s">
        <v>43</v>
      </c>
      <c r="E154" s="233">
        <f t="shared" si="322"/>
        <v>325842.61600000004</v>
      </c>
      <c r="F154" s="192">
        <f t="shared" si="322"/>
        <v>69803.199999999997</v>
      </c>
      <c r="G154" s="194">
        <f t="shared" si="323"/>
        <v>21.422366680238042</v>
      </c>
      <c r="H154" s="201">
        <f t="shared" si="334"/>
        <v>0</v>
      </c>
      <c r="I154" s="238">
        <f t="shared" si="334"/>
        <v>0</v>
      </c>
      <c r="J154" s="210" t="e">
        <f t="shared" si="335"/>
        <v>#DIV/0!</v>
      </c>
      <c r="K154" s="201">
        <f t="shared" ref="K154:L154" si="358">SUM(K132)</f>
        <v>0</v>
      </c>
      <c r="L154" s="238">
        <f t="shared" si="358"/>
        <v>0</v>
      </c>
      <c r="M154" s="210" t="e">
        <f t="shared" si="337"/>
        <v>#DIV/0!</v>
      </c>
      <c r="N154" s="201">
        <f t="shared" ref="N154:O154" si="359">SUM(N132)</f>
        <v>917.2</v>
      </c>
      <c r="O154" s="238">
        <f t="shared" si="359"/>
        <v>917.2</v>
      </c>
      <c r="P154" s="210">
        <f t="shared" si="339"/>
        <v>100</v>
      </c>
      <c r="Q154" s="201">
        <f t="shared" ref="Q154:R154" si="360">SUM(Q132)</f>
        <v>0</v>
      </c>
      <c r="R154" s="238">
        <f t="shared" si="360"/>
        <v>0</v>
      </c>
      <c r="S154" s="210" t="e">
        <f t="shared" si="341"/>
        <v>#DIV/0!</v>
      </c>
      <c r="T154" s="201">
        <f t="shared" ref="T154:U154" si="361">SUM(T132)</f>
        <v>0</v>
      </c>
      <c r="U154" s="238">
        <f t="shared" si="361"/>
        <v>0</v>
      </c>
      <c r="V154" s="210" t="e">
        <f t="shared" si="343"/>
        <v>#DIV/0!</v>
      </c>
      <c r="W154" s="201">
        <f t="shared" ref="W154:X154" si="362">SUM(W132)</f>
        <v>1274.4000000000001</v>
      </c>
      <c r="X154" s="238">
        <f t="shared" si="362"/>
        <v>0</v>
      </c>
      <c r="Y154" s="210">
        <f t="shared" si="345"/>
        <v>0</v>
      </c>
      <c r="Z154" s="201">
        <f t="shared" ref="Z154:AC154" si="363">SUM(Z132)</f>
        <v>0</v>
      </c>
      <c r="AA154" s="201">
        <f t="shared" si="363"/>
        <v>0</v>
      </c>
      <c r="AB154" s="201">
        <f t="shared" si="363"/>
        <v>0</v>
      </c>
      <c r="AC154" s="238">
        <f t="shared" si="363"/>
        <v>0</v>
      </c>
      <c r="AD154" s="210" t="e">
        <f t="shared" si="347"/>
        <v>#DIV/0!</v>
      </c>
      <c r="AE154" s="201">
        <f t="shared" ref="AE154:AH154" si="364">SUM(AE132)</f>
        <v>0</v>
      </c>
      <c r="AF154" s="201">
        <f t="shared" si="364"/>
        <v>0</v>
      </c>
      <c r="AG154" s="201">
        <f t="shared" si="364"/>
        <v>0</v>
      </c>
      <c r="AH154" s="238">
        <f t="shared" si="364"/>
        <v>0</v>
      </c>
      <c r="AI154" s="210" t="e">
        <f t="shared" si="349"/>
        <v>#DIV/0!</v>
      </c>
      <c r="AJ154" s="201">
        <f t="shared" ref="AJ154:AM154" si="365">SUM(AJ132)</f>
        <v>50</v>
      </c>
      <c r="AK154" s="201">
        <f t="shared" si="365"/>
        <v>0</v>
      </c>
      <c r="AL154" s="201">
        <f t="shared" si="365"/>
        <v>0</v>
      </c>
      <c r="AM154" s="238">
        <f t="shared" si="365"/>
        <v>0</v>
      </c>
      <c r="AN154" s="210" t="e">
        <f t="shared" si="351"/>
        <v>#DIV/0!</v>
      </c>
      <c r="AO154" s="201">
        <f t="shared" ref="AO154:AR154" si="366">SUM(AO132)</f>
        <v>132.5</v>
      </c>
      <c r="AP154" s="201">
        <f t="shared" si="366"/>
        <v>0</v>
      </c>
      <c r="AQ154" s="201">
        <f t="shared" si="366"/>
        <v>0</v>
      </c>
      <c r="AR154" s="238">
        <f t="shared" si="366"/>
        <v>0</v>
      </c>
      <c r="AS154" s="210" t="e">
        <f t="shared" si="353"/>
        <v>#DIV/0!</v>
      </c>
      <c r="AT154" s="201">
        <f t="shared" ref="AT154:AW154" si="367">SUM(AT132)</f>
        <v>829.31600000000003</v>
      </c>
      <c r="AU154" s="201">
        <f t="shared" si="367"/>
        <v>0</v>
      </c>
      <c r="AV154" s="201">
        <f t="shared" si="367"/>
        <v>0</v>
      </c>
      <c r="AW154" s="238">
        <f t="shared" si="367"/>
        <v>0</v>
      </c>
      <c r="AX154" s="210" t="e">
        <f t="shared" si="355"/>
        <v>#DIV/0!</v>
      </c>
      <c r="AY154" s="201">
        <f t="shared" ref="AY154:AZ154" si="368">SUM(AY132)</f>
        <v>0</v>
      </c>
      <c r="AZ154" s="238">
        <f t="shared" si="368"/>
        <v>0</v>
      </c>
      <c r="BA154" s="210" t="e">
        <f t="shared" si="357"/>
        <v>#DIV/0!</v>
      </c>
      <c r="BB154" s="194"/>
    </row>
    <row r="155" spans="1:54" s="195" customFormat="1" ht="30" x14ac:dyDescent="0.25">
      <c r="A155" s="314"/>
      <c r="B155" s="315"/>
      <c r="C155" s="316"/>
      <c r="D155" s="191" t="s">
        <v>378</v>
      </c>
      <c r="E155" s="233">
        <f t="shared" si="322"/>
        <v>4765.8</v>
      </c>
      <c r="F155" s="192">
        <f t="shared" si="322"/>
        <v>200.6</v>
      </c>
      <c r="G155" s="194">
        <f t="shared" si="323"/>
        <v>4.2091569096479073</v>
      </c>
      <c r="H155" s="201"/>
      <c r="I155" s="238"/>
      <c r="J155" s="210"/>
      <c r="K155" s="201"/>
      <c r="L155" s="238"/>
      <c r="M155" s="210"/>
      <c r="N155" s="201"/>
      <c r="O155" s="238"/>
      <c r="P155" s="210"/>
      <c r="Q155" s="201"/>
      <c r="R155" s="238"/>
      <c r="S155" s="210"/>
      <c r="T155" s="201"/>
      <c r="U155" s="238"/>
      <c r="V155" s="210"/>
      <c r="W155" s="201"/>
      <c r="X155" s="238"/>
      <c r="Y155" s="210"/>
      <c r="Z155" s="201"/>
      <c r="AA155" s="194"/>
      <c r="AB155" s="194"/>
      <c r="AC155" s="238"/>
      <c r="AD155" s="210"/>
      <c r="AE155" s="201"/>
      <c r="AF155" s="194"/>
      <c r="AG155" s="194"/>
      <c r="AH155" s="238"/>
      <c r="AI155" s="210"/>
      <c r="AJ155" s="201"/>
      <c r="AK155" s="194"/>
      <c r="AL155" s="194"/>
      <c r="AM155" s="238"/>
      <c r="AN155" s="210"/>
      <c r="AO155" s="201"/>
      <c r="AP155" s="194"/>
      <c r="AQ155" s="194"/>
      <c r="AR155" s="238"/>
      <c r="AS155" s="210"/>
      <c r="AT155" s="201"/>
      <c r="AU155" s="194"/>
      <c r="AV155" s="194"/>
      <c r="AW155" s="238"/>
      <c r="AX155" s="210"/>
      <c r="AY155" s="201"/>
      <c r="AZ155" s="238"/>
      <c r="BA155" s="210"/>
      <c r="BB155" s="194"/>
    </row>
    <row r="156" spans="1:54" s="195" customFormat="1" ht="15.75" hidden="1" customHeight="1" x14ac:dyDescent="0.25">
      <c r="A156" s="346" t="s">
        <v>381</v>
      </c>
      <c r="B156" s="309"/>
      <c r="C156" s="310"/>
      <c r="D156" s="191" t="s">
        <v>297</v>
      </c>
      <c r="E156" s="234"/>
      <c r="F156" s="194"/>
      <c r="G156" s="194"/>
      <c r="H156" s="201"/>
      <c r="I156" s="238"/>
      <c r="J156" s="210" t="e">
        <f t="shared" si="335"/>
        <v>#DIV/0!</v>
      </c>
      <c r="K156" s="201"/>
      <c r="L156" s="238"/>
      <c r="M156" s="210"/>
      <c r="N156" s="201"/>
      <c r="O156" s="238"/>
      <c r="P156" s="210"/>
      <c r="Q156" s="201"/>
      <c r="R156" s="238"/>
      <c r="S156" s="210"/>
      <c r="T156" s="201"/>
      <c r="U156" s="238"/>
      <c r="V156" s="210"/>
      <c r="W156" s="201"/>
      <c r="X156" s="238"/>
      <c r="Y156" s="210"/>
      <c r="Z156" s="201"/>
      <c r="AA156" s="194"/>
      <c r="AB156" s="194"/>
      <c r="AC156" s="238"/>
      <c r="AD156" s="210"/>
      <c r="AE156" s="201"/>
      <c r="AF156" s="194"/>
      <c r="AG156" s="194"/>
      <c r="AH156" s="238"/>
      <c r="AI156" s="210"/>
      <c r="AJ156" s="201"/>
      <c r="AK156" s="194"/>
      <c r="AL156" s="194"/>
      <c r="AM156" s="238"/>
      <c r="AN156" s="210"/>
      <c r="AO156" s="201"/>
      <c r="AP156" s="194"/>
      <c r="AQ156" s="194"/>
      <c r="AR156" s="238"/>
      <c r="AS156" s="210"/>
      <c r="AT156" s="201"/>
      <c r="AU156" s="194"/>
      <c r="AV156" s="194"/>
      <c r="AW156" s="238"/>
      <c r="AX156" s="210"/>
      <c r="AY156" s="201"/>
      <c r="AZ156" s="238"/>
      <c r="BA156" s="210"/>
      <c r="BB156" s="194"/>
    </row>
    <row r="157" spans="1:54" s="195" customFormat="1" hidden="1" x14ac:dyDescent="0.25">
      <c r="A157" s="314"/>
      <c r="B157" s="315"/>
      <c r="C157" s="316"/>
      <c r="D157" s="191" t="s">
        <v>43</v>
      </c>
      <c r="E157" s="234"/>
      <c r="F157" s="194"/>
      <c r="G157" s="194"/>
      <c r="H157" s="201"/>
      <c r="I157" s="238"/>
      <c r="J157" s="210" t="e">
        <f t="shared" si="335"/>
        <v>#DIV/0!</v>
      </c>
      <c r="K157" s="201"/>
      <c r="L157" s="238"/>
      <c r="M157" s="210"/>
      <c r="N157" s="201"/>
      <c r="O157" s="238"/>
      <c r="P157" s="210"/>
      <c r="Q157" s="201"/>
      <c r="R157" s="238"/>
      <c r="S157" s="210"/>
      <c r="T157" s="201"/>
      <c r="U157" s="238"/>
      <c r="V157" s="210"/>
      <c r="W157" s="201"/>
      <c r="X157" s="238"/>
      <c r="Y157" s="210"/>
      <c r="Z157" s="201"/>
      <c r="AA157" s="194"/>
      <c r="AB157" s="194"/>
      <c r="AC157" s="238"/>
      <c r="AD157" s="210"/>
      <c r="AE157" s="201"/>
      <c r="AF157" s="194"/>
      <c r="AG157" s="194"/>
      <c r="AH157" s="238"/>
      <c r="AI157" s="210"/>
      <c r="AJ157" s="201"/>
      <c r="AK157" s="194"/>
      <c r="AL157" s="194"/>
      <c r="AM157" s="238"/>
      <c r="AN157" s="210"/>
      <c r="AO157" s="201"/>
      <c r="AP157" s="194"/>
      <c r="AQ157" s="194"/>
      <c r="AR157" s="238"/>
      <c r="AS157" s="210"/>
      <c r="AT157" s="201"/>
      <c r="AU157" s="194"/>
      <c r="AV157" s="194"/>
      <c r="AW157" s="238"/>
      <c r="AX157" s="210"/>
      <c r="AY157" s="201"/>
      <c r="AZ157" s="238"/>
      <c r="BA157" s="210"/>
      <c r="BB157" s="194"/>
    </row>
    <row r="158" spans="1:54" s="195" customFormat="1" hidden="1" x14ac:dyDescent="0.25">
      <c r="A158" s="346" t="s">
        <v>382</v>
      </c>
      <c r="B158" s="309"/>
      <c r="C158" s="310"/>
      <c r="E158" s="234"/>
      <c r="F158" s="194"/>
      <c r="G158" s="194"/>
      <c r="H158" s="201"/>
      <c r="I158" s="238"/>
      <c r="J158" s="210" t="e">
        <f t="shared" si="335"/>
        <v>#DIV/0!</v>
      </c>
      <c r="K158" s="201"/>
      <c r="L158" s="238"/>
      <c r="M158" s="210"/>
      <c r="N158" s="201"/>
      <c r="O158" s="238"/>
      <c r="P158" s="210"/>
      <c r="Q158" s="201"/>
      <c r="R158" s="238"/>
      <c r="S158" s="210"/>
      <c r="T158" s="201"/>
      <c r="U158" s="238"/>
      <c r="V158" s="210"/>
      <c r="W158" s="201"/>
      <c r="X158" s="238"/>
      <c r="Y158" s="210"/>
      <c r="Z158" s="201"/>
      <c r="AA158" s="194"/>
      <c r="AB158" s="194"/>
      <c r="AC158" s="238"/>
      <c r="AD158" s="210"/>
      <c r="AE158" s="201"/>
      <c r="AF158" s="194"/>
      <c r="AG158" s="194"/>
      <c r="AH158" s="238"/>
      <c r="AI158" s="210"/>
      <c r="AJ158" s="201"/>
      <c r="AK158" s="194"/>
      <c r="AL158" s="194"/>
      <c r="AM158" s="238"/>
      <c r="AN158" s="210"/>
      <c r="AO158" s="201"/>
      <c r="AP158" s="194"/>
      <c r="AQ158" s="194"/>
      <c r="AR158" s="238"/>
      <c r="AS158" s="210"/>
      <c r="AT158" s="201"/>
      <c r="AU158" s="194"/>
      <c r="AV158" s="194"/>
      <c r="AW158" s="238"/>
      <c r="AX158" s="210"/>
      <c r="AY158" s="201"/>
      <c r="AZ158" s="238"/>
      <c r="BA158" s="210"/>
      <c r="BB158" s="194"/>
    </row>
    <row r="159" spans="1:54" s="195" customFormat="1" hidden="1" x14ac:dyDescent="0.25">
      <c r="A159" s="314"/>
      <c r="B159" s="315"/>
      <c r="C159" s="316"/>
      <c r="D159" s="191" t="s">
        <v>43</v>
      </c>
      <c r="E159" s="234"/>
      <c r="F159" s="194"/>
      <c r="G159" s="194"/>
      <c r="H159" s="201"/>
      <c r="I159" s="238"/>
      <c r="J159" s="210"/>
      <c r="K159" s="201"/>
      <c r="L159" s="238"/>
      <c r="M159" s="210"/>
      <c r="N159" s="201"/>
      <c r="O159" s="238"/>
      <c r="P159" s="210"/>
      <c r="Q159" s="201"/>
      <c r="R159" s="238"/>
      <c r="S159" s="210"/>
      <c r="T159" s="201"/>
      <c r="U159" s="238"/>
      <c r="V159" s="210"/>
      <c r="W159" s="201"/>
      <c r="X159" s="238"/>
      <c r="Y159" s="210"/>
      <c r="Z159" s="201"/>
      <c r="AA159" s="194"/>
      <c r="AB159" s="194"/>
      <c r="AC159" s="238"/>
      <c r="AD159" s="210"/>
      <c r="AE159" s="201"/>
      <c r="AF159" s="194"/>
      <c r="AG159" s="194"/>
      <c r="AH159" s="238"/>
      <c r="AI159" s="210"/>
      <c r="AJ159" s="201"/>
      <c r="AK159" s="194"/>
      <c r="AL159" s="194"/>
      <c r="AM159" s="238"/>
      <c r="AN159" s="210"/>
      <c r="AO159" s="201"/>
      <c r="AP159" s="194"/>
      <c r="AQ159" s="194"/>
      <c r="AR159" s="238"/>
      <c r="AS159" s="210"/>
      <c r="AT159" s="201"/>
      <c r="AU159" s="194"/>
      <c r="AV159" s="194"/>
      <c r="AW159" s="238"/>
      <c r="AX159" s="210"/>
      <c r="AY159" s="201"/>
      <c r="AZ159" s="238"/>
      <c r="BA159" s="210"/>
      <c r="BB159" s="194"/>
    </row>
    <row r="160" spans="1:54" s="195" customFormat="1" hidden="1" x14ac:dyDescent="0.25">
      <c r="A160" s="304" t="s">
        <v>383</v>
      </c>
      <c r="B160" s="347"/>
      <c r="C160" s="348"/>
      <c r="D160" s="191" t="s">
        <v>297</v>
      </c>
      <c r="E160" s="234">
        <f>E161</f>
        <v>0</v>
      </c>
      <c r="F160" s="194"/>
      <c r="G160" s="194"/>
      <c r="H160" s="201"/>
      <c r="I160" s="238"/>
      <c r="J160" s="210"/>
      <c r="K160" s="201"/>
      <c r="L160" s="238"/>
      <c r="M160" s="210"/>
      <c r="N160" s="201"/>
      <c r="O160" s="238"/>
      <c r="P160" s="210"/>
      <c r="Q160" s="201"/>
      <c r="R160" s="238"/>
      <c r="S160" s="210"/>
      <c r="T160" s="201"/>
      <c r="U160" s="238"/>
      <c r="V160" s="210"/>
      <c r="W160" s="201"/>
      <c r="X160" s="238"/>
      <c r="Y160" s="210"/>
      <c r="Z160" s="201"/>
      <c r="AA160" s="194"/>
      <c r="AB160" s="194"/>
      <c r="AC160" s="238"/>
      <c r="AD160" s="210"/>
      <c r="AE160" s="201"/>
      <c r="AF160" s="194"/>
      <c r="AG160" s="194"/>
      <c r="AH160" s="238"/>
      <c r="AI160" s="210"/>
      <c r="AJ160" s="201"/>
      <c r="AK160" s="194"/>
      <c r="AL160" s="194"/>
      <c r="AM160" s="238"/>
      <c r="AN160" s="210"/>
      <c r="AO160" s="201"/>
      <c r="AP160" s="194"/>
      <c r="AQ160" s="194"/>
      <c r="AR160" s="238"/>
      <c r="AS160" s="210"/>
      <c r="AT160" s="201"/>
      <c r="AU160" s="194"/>
      <c r="AV160" s="194"/>
      <c r="AW160" s="238"/>
      <c r="AX160" s="210"/>
      <c r="AY160" s="201"/>
      <c r="AZ160" s="238"/>
      <c r="BA160" s="210"/>
      <c r="BB160" s="194"/>
    </row>
    <row r="161" spans="1:55" s="195" customFormat="1" hidden="1" x14ac:dyDescent="0.25">
      <c r="A161" s="349"/>
      <c r="B161" s="350"/>
      <c r="C161" s="351"/>
      <c r="D161" s="191" t="s">
        <v>43</v>
      </c>
      <c r="E161" s="234">
        <v>0</v>
      </c>
      <c r="F161" s="194"/>
      <c r="G161" s="194"/>
      <c r="H161" s="201"/>
      <c r="I161" s="238"/>
      <c r="J161" s="210"/>
      <c r="K161" s="201"/>
      <c r="L161" s="238"/>
      <c r="M161" s="210"/>
      <c r="N161" s="201"/>
      <c r="O161" s="238"/>
      <c r="P161" s="210"/>
      <c r="Q161" s="201"/>
      <c r="R161" s="238"/>
      <c r="S161" s="210"/>
      <c r="T161" s="201"/>
      <c r="U161" s="238"/>
      <c r="V161" s="210"/>
      <c r="W161" s="201"/>
      <c r="X161" s="238"/>
      <c r="Y161" s="210"/>
      <c r="Z161" s="201"/>
      <c r="AA161" s="194"/>
      <c r="AB161" s="194"/>
      <c r="AC161" s="238"/>
      <c r="AD161" s="210"/>
      <c r="AE161" s="201"/>
      <c r="AF161" s="194"/>
      <c r="AG161" s="194"/>
      <c r="AH161" s="238"/>
      <c r="AI161" s="210"/>
      <c r="AJ161" s="201"/>
      <c r="AK161" s="194"/>
      <c r="AL161" s="194"/>
      <c r="AM161" s="238"/>
      <c r="AN161" s="210"/>
      <c r="AO161" s="201"/>
      <c r="AP161" s="194"/>
      <c r="AQ161" s="194"/>
      <c r="AR161" s="238"/>
      <c r="AS161" s="210"/>
      <c r="AT161" s="201"/>
      <c r="AU161" s="194"/>
      <c r="AV161" s="194"/>
      <c r="AW161" s="238"/>
      <c r="AX161" s="210"/>
      <c r="AY161" s="201"/>
      <c r="AZ161" s="238"/>
      <c r="BA161" s="210"/>
      <c r="BB161" s="194"/>
    </row>
    <row r="162" spans="1:55" s="195" customFormat="1" x14ac:dyDescent="0.25">
      <c r="A162" s="209"/>
      <c r="B162" s="217"/>
      <c r="C162" s="217"/>
      <c r="D162" s="218"/>
      <c r="E162" s="252"/>
      <c r="F162" s="206"/>
      <c r="G162" s="206"/>
      <c r="H162" s="206"/>
      <c r="I162" s="206"/>
      <c r="J162" s="206"/>
      <c r="K162" s="206"/>
      <c r="L162" s="206"/>
      <c r="M162" s="206"/>
      <c r="N162" s="206"/>
      <c r="O162" s="206"/>
      <c r="P162" s="206"/>
      <c r="Q162" s="206"/>
      <c r="R162" s="206"/>
      <c r="S162" s="206"/>
      <c r="T162" s="206"/>
      <c r="U162" s="206"/>
      <c r="V162" s="206"/>
      <c r="W162" s="206"/>
      <c r="X162" s="206"/>
      <c r="Y162" s="206"/>
      <c r="Z162" s="206"/>
      <c r="AA162" s="206"/>
      <c r="AB162" s="206"/>
      <c r="AC162" s="206"/>
      <c r="AD162" s="206"/>
      <c r="AE162" s="206"/>
      <c r="AF162" s="206"/>
      <c r="AG162" s="206"/>
      <c r="AH162" s="206"/>
      <c r="AI162" s="206"/>
      <c r="AJ162" s="206"/>
      <c r="AK162" s="206"/>
      <c r="AL162" s="206"/>
      <c r="AM162" s="206"/>
      <c r="AN162" s="206"/>
      <c r="AO162" s="206"/>
      <c r="AP162" s="206"/>
      <c r="AQ162" s="206"/>
      <c r="AR162" s="206"/>
      <c r="AS162" s="206"/>
      <c r="AT162" s="206"/>
      <c r="AU162" s="206"/>
      <c r="AV162" s="206"/>
      <c r="AW162" s="206"/>
      <c r="AX162" s="206"/>
      <c r="AY162" s="206"/>
      <c r="AZ162" s="206"/>
      <c r="BA162" s="206"/>
      <c r="BB162" s="206"/>
    </row>
    <row r="163" spans="1:55" ht="15.75" customHeight="1" x14ac:dyDescent="0.25">
      <c r="A163" s="326" t="s">
        <v>277</v>
      </c>
      <c r="B163" s="326"/>
      <c r="C163" s="326"/>
      <c r="D163" s="326"/>
      <c r="E163" s="326"/>
      <c r="F163" s="326"/>
      <c r="G163" s="326"/>
      <c r="H163" s="326"/>
      <c r="I163" s="326"/>
      <c r="J163" s="326"/>
      <c r="K163" s="326"/>
      <c r="L163" s="326"/>
      <c r="M163" s="326"/>
      <c r="N163" s="326"/>
      <c r="O163" s="326"/>
      <c r="P163" s="326"/>
      <c r="Q163" s="326"/>
      <c r="R163" s="326"/>
      <c r="S163" s="326"/>
      <c r="T163" s="326"/>
      <c r="U163" s="326"/>
      <c r="V163" s="326"/>
      <c r="W163" s="326"/>
      <c r="X163" s="326"/>
      <c r="Y163" s="326"/>
      <c r="Z163" s="326"/>
      <c r="AA163" s="326"/>
      <c r="AB163" s="326"/>
      <c r="AC163" s="326"/>
      <c r="AD163" s="326"/>
      <c r="AE163" s="326"/>
      <c r="AF163" s="326"/>
      <c r="AG163" s="326"/>
      <c r="AH163" s="326"/>
      <c r="AI163" s="326"/>
      <c r="AJ163" s="326"/>
      <c r="AK163" s="326"/>
      <c r="AL163" s="326"/>
      <c r="AM163" s="326"/>
      <c r="AN163" s="326"/>
      <c r="AO163" s="326"/>
      <c r="AP163" s="326"/>
      <c r="AQ163" s="326"/>
      <c r="AR163" s="326"/>
      <c r="AS163" s="326"/>
      <c r="AT163" s="326"/>
      <c r="AU163" s="326"/>
      <c r="AV163" s="326"/>
      <c r="AW163" s="326"/>
      <c r="AX163" s="326"/>
      <c r="AY163" s="326"/>
      <c r="AZ163" s="326"/>
      <c r="BA163" s="326"/>
      <c r="BB163" s="326"/>
      <c r="BC163" s="241"/>
    </row>
    <row r="164" spans="1:55" x14ac:dyDescent="0.25">
      <c r="A164" s="249"/>
      <c r="B164" s="248"/>
      <c r="C164" s="248"/>
      <c r="D164" s="248"/>
      <c r="E164" s="248"/>
      <c r="F164" s="248"/>
      <c r="G164" s="248"/>
      <c r="H164" s="248"/>
      <c r="I164" s="248"/>
      <c r="J164" s="248"/>
      <c r="K164" s="248"/>
      <c r="L164" s="248"/>
      <c r="M164" s="248"/>
      <c r="N164" s="248"/>
      <c r="O164" s="248"/>
      <c r="P164" s="248"/>
      <c r="Q164" s="248"/>
      <c r="R164" s="248"/>
      <c r="S164" s="248"/>
      <c r="T164" s="248"/>
      <c r="U164" s="248"/>
      <c r="V164" s="248"/>
      <c r="W164" s="253"/>
      <c r="X164" s="248"/>
      <c r="Y164" s="248"/>
      <c r="Z164" s="248"/>
      <c r="AA164" s="248"/>
      <c r="AB164" s="248"/>
      <c r="AC164" s="248"/>
      <c r="AD164" s="248"/>
      <c r="AE164" s="248"/>
      <c r="AF164" s="248"/>
      <c r="AG164" s="248"/>
      <c r="AH164" s="248"/>
      <c r="AI164" s="248"/>
      <c r="AJ164" s="248"/>
      <c r="AK164" s="248"/>
      <c r="AL164" s="248"/>
      <c r="AM164" s="248"/>
      <c r="AN164" s="248"/>
      <c r="AO164" s="248"/>
      <c r="AP164" s="248"/>
      <c r="AQ164" s="248"/>
      <c r="AR164" s="248"/>
      <c r="AS164" s="248"/>
      <c r="AT164" s="248"/>
      <c r="AU164" s="248"/>
      <c r="AV164" s="248"/>
      <c r="AW164" s="248"/>
      <c r="AX164" s="248"/>
      <c r="AY164" s="248"/>
      <c r="AZ164" s="248"/>
      <c r="BA164" s="248"/>
      <c r="BB164" s="248"/>
      <c r="BC164" s="241"/>
    </row>
    <row r="165" spans="1:55" ht="64.900000000000006" customHeight="1" x14ac:dyDescent="0.25">
      <c r="A165" s="327" t="s">
        <v>431</v>
      </c>
      <c r="B165" s="327"/>
      <c r="C165" s="327"/>
      <c r="D165" s="327"/>
      <c r="E165" s="327"/>
      <c r="F165" s="327"/>
      <c r="G165" s="327"/>
      <c r="H165" s="327"/>
      <c r="I165" s="327"/>
      <c r="J165" s="327"/>
      <c r="K165" s="327"/>
      <c r="L165" s="327"/>
      <c r="M165" s="327"/>
      <c r="N165" s="327"/>
      <c r="O165" s="327"/>
      <c r="P165" s="327"/>
      <c r="Q165" s="327"/>
      <c r="R165" s="327"/>
      <c r="S165" s="327"/>
      <c r="T165" s="327"/>
      <c r="U165" s="327"/>
      <c r="V165" s="327"/>
      <c r="W165" s="327"/>
      <c r="X165" s="327"/>
      <c r="Y165" s="327"/>
      <c r="Z165" s="327"/>
      <c r="AA165" s="327"/>
      <c r="AB165" s="327"/>
      <c r="AC165" s="327"/>
      <c r="AD165" s="327"/>
      <c r="AE165" s="327"/>
      <c r="AF165" s="327"/>
      <c r="AG165" s="327"/>
      <c r="AH165" s="327"/>
      <c r="AI165" s="327"/>
      <c r="AJ165" s="327"/>
      <c r="AK165" s="327"/>
      <c r="AL165" s="327"/>
      <c r="AM165" s="327"/>
      <c r="AN165" s="327"/>
      <c r="AO165" s="327"/>
      <c r="AP165" s="327"/>
      <c r="AQ165" s="327"/>
      <c r="AR165" s="327"/>
      <c r="AS165" s="327"/>
      <c r="AT165" s="327"/>
      <c r="AU165" s="327"/>
      <c r="AV165" s="327"/>
      <c r="AW165" s="327"/>
      <c r="AX165" s="327"/>
      <c r="AY165" s="327"/>
      <c r="AZ165" s="249"/>
      <c r="BA165" s="249"/>
      <c r="BB165" s="250"/>
      <c r="BC165" s="241"/>
    </row>
    <row r="166" spans="1:55" x14ac:dyDescent="0.25">
      <c r="A166" s="250"/>
      <c r="B166" s="250"/>
      <c r="C166" s="250"/>
      <c r="D166" s="250"/>
      <c r="E166" s="250"/>
      <c r="F166" s="250"/>
      <c r="G166" s="250"/>
      <c r="H166" s="250"/>
      <c r="I166" s="250"/>
      <c r="J166" s="250"/>
      <c r="K166" s="250"/>
      <c r="L166" s="250"/>
      <c r="M166" s="250"/>
      <c r="N166" s="250"/>
      <c r="O166" s="250"/>
      <c r="P166" s="250"/>
      <c r="Q166" s="250"/>
      <c r="R166" s="250"/>
      <c r="S166" s="250"/>
      <c r="T166" s="251"/>
      <c r="U166" s="251"/>
      <c r="V166" s="251"/>
      <c r="W166" s="254"/>
      <c r="X166" s="251"/>
      <c r="Y166" s="251"/>
      <c r="Z166" s="251"/>
      <c r="AA166" s="251"/>
      <c r="AB166" s="251"/>
      <c r="AC166" s="251"/>
      <c r="AD166" s="251"/>
      <c r="AE166" s="251"/>
      <c r="AF166" s="251"/>
      <c r="AG166" s="251"/>
      <c r="AH166" s="251"/>
      <c r="AI166" s="251"/>
      <c r="AJ166" s="251"/>
      <c r="AK166" s="251"/>
      <c r="AL166" s="251"/>
      <c r="AM166" s="251"/>
      <c r="AN166" s="251"/>
      <c r="AO166" s="250"/>
      <c r="AP166" s="250"/>
      <c r="AQ166" s="250"/>
      <c r="AR166" s="250"/>
      <c r="AS166" s="250"/>
      <c r="AT166" s="251"/>
      <c r="AU166" s="251"/>
      <c r="AV166" s="251"/>
      <c r="AW166" s="251"/>
      <c r="AX166" s="251"/>
      <c r="AY166" s="250"/>
      <c r="AZ166" s="250"/>
      <c r="BA166" s="250"/>
      <c r="BB166" s="250"/>
      <c r="BC166" s="241"/>
    </row>
    <row r="167" spans="1:55" x14ac:dyDescent="0.25">
      <c r="A167" s="250"/>
      <c r="B167" s="250" t="s">
        <v>262</v>
      </c>
      <c r="C167" s="250"/>
      <c r="D167" s="250"/>
      <c r="E167" s="250"/>
      <c r="F167" s="250"/>
      <c r="G167" s="250"/>
      <c r="H167" s="250"/>
      <c r="I167" s="250"/>
      <c r="J167" s="250"/>
      <c r="K167" s="250"/>
      <c r="L167" s="250"/>
      <c r="M167" s="250"/>
      <c r="N167" s="250"/>
      <c r="O167" s="250"/>
      <c r="P167" s="250"/>
      <c r="Q167" s="250"/>
      <c r="R167" s="250"/>
      <c r="S167" s="250"/>
      <c r="T167" s="251"/>
      <c r="U167" s="251"/>
      <c r="V167" s="251"/>
      <c r="W167" s="254"/>
      <c r="X167" s="251"/>
      <c r="Y167" s="251"/>
      <c r="Z167" s="251"/>
      <c r="AA167" s="251"/>
      <c r="AB167" s="251"/>
      <c r="AC167" s="251"/>
      <c r="AD167" s="251"/>
      <c r="AE167" s="251"/>
      <c r="AF167" s="251"/>
      <c r="AG167" s="251"/>
      <c r="AH167" s="251"/>
      <c r="AI167" s="251"/>
      <c r="AJ167" s="251"/>
      <c r="AK167" s="251"/>
      <c r="AL167" s="251"/>
      <c r="AM167" s="251"/>
      <c r="AN167" s="251"/>
      <c r="AO167" s="250"/>
      <c r="AP167" s="250"/>
      <c r="AQ167" s="250"/>
      <c r="AR167" s="250"/>
      <c r="AS167" s="250"/>
      <c r="AT167" s="251"/>
      <c r="AU167" s="251"/>
      <c r="AV167" s="251"/>
      <c r="AW167" s="251"/>
      <c r="AX167" s="251"/>
      <c r="AY167" s="250"/>
      <c r="AZ167" s="250"/>
      <c r="BA167" s="250"/>
      <c r="BB167" s="250"/>
      <c r="BC167" s="241"/>
    </row>
    <row r="168" spans="1:55" x14ac:dyDescent="0.25">
      <c r="A168" s="250"/>
      <c r="B168" s="250"/>
      <c r="C168" s="250"/>
      <c r="D168" s="250"/>
      <c r="E168" s="250"/>
      <c r="F168" s="250"/>
      <c r="G168" s="250"/>
      <c r="H168" s="250"/>
      <c r="I168" s="250"/>
      <c r="J168" s="250"/>
      <c r="K168" s="250"/>
      <c r="L168" s="250"/>
      <c r="M168" s="250"/>
      <c r="N168" s="250"/>
      <c r="O168" s="250"/>
      <c r="P168" s="250"/>
      <c r="Q168" s="250"/>
      <c r="R168" s="250"/>
      <c r="S168" s="250"/>
      <c r="T168" s="251"/>
      <c r="U168" s="251"/>
      <c r="V168" s="251"/>
      <c r="W168" s="254"/>
      <c r="X168" s="251"/>
      <c r="Y168" s="251"/>
      <c r="Z168" s="251"/>
      <c r="AA168" s="251"/>
      <c r="AB168" s="251"/>
      <c r="AC168" s="251"/>
      <c r="AD168" s="251"/>
      <c r="AE168" s="251"/>
      <c r="AF168" s="251"/>
      <c r="AG168" s="251"/>
      <c r="AH168" s="251"/>
      <c r="AI168" s="251"/>
      <c r="AJ168" s="251"/>
      <c r="AK168" s="251"/>
      <c r="AL168" s="251"/>
      <c r="AM168" s="251"/>
      <c r="AN168" s="251"/>
      <c r="AO168" s="250"/>
      <c r="AP168" s="250"/>
      <c r="AQ168" s="250"/>
      <c r="AR168" s="250"/>
      <c r="AS168" s="250"/>
      <c r="AT168" s="251"/>
      <c r="AU168" s="251"/>
      <c r="AV168" s="251"/>
      <c r="AW168" s="251"/>
      <c r="AX168" s="251"/>
      <c r="AY168" s="250"/>
      <c r="AZ168" s="250"/>
      <c r="BA168" s="250"/>
      <c r="BB168" s="250"/>
      <c r="BC168" s="241"/>
    </row>
    <row r="169" spans="1:55" ht="15.75" customHeight="1" x14ac:dyDescent="0.25">
      <c r="A169" s="326" t="s">
        <v>328</v>
      </c>
      <c r="B169" s="326"/>
      <c r="C169" s="326"/>
      <c r="D169" s="326"/>
      <c r="E169" s="326"/>
      <c r="F169" s="326"/>
      <c r="G169" s="326"/>
      <c r="H169" s="326"/>
      <c r="I169" s="326"/>
      <c r="J169" s="326"/>
      <c r="K169" s="326"/>
      <c r="L169" s="249"/>
      <c r="M169" s="249"/>
      <c r="N169" s="249"/>
      <c r="O169" s="249"/>
      <c r="P169" s="249"/>
      <c r="Q169" s="249"/>
      <c r="R169" s="249"/>
      <c r="S169" s="249"/>
      <c r="T169" s="249"/>
      <c r="U169" s="249"/>
      <c r="V169" s="249"/>
      <c r="W169" s="253"/>
      <c r="X169" s="249"/>
      <c r="Y169" s="249"/>
      <c r="Z169" s="249"/>
      <c r="AA169" s="249"/>
      <c r="AB169" s="249"/>
      <c r="AC169" s="249"/>
      <c r="AD169" s="249"/>
      <c r="AE169" s="249"/>
      <c r="AF169" s="249"/>
      <c r="AG169" s="249"/>
      <c r="AH169" s="249"/>
      <c r="AI169" s="249"/>
      <c r="AJ169" s="249"/>
      <c r="AK169" s="249"/>
      <c r="AL169" s="249"/>
      <c r="AM169" s="249"/>
      <c r="AN169" s="249"/>
      <c r="AO169" s="249"/>
      <c r="AP169" s="249"/>
      <c r="AQ169" s="249"/>
      <c r="AR169" s="249"/>
      <c r="AS169" s="249"/>
      <c r="AT169" s="249"/>
      <c r="AU169" s="249"/>
      <c r="AV169" s="249"/>
      <c r="AW169" s="249"/>
      <c r="AX169" s="249"/>
      <c r="AY169" s="249"/>
      <c r="AZ169" s="249"/>
      <c r="BA169" s="249"/>
      <c r="BB169" s="250"/>
      <c r="BC169" s="241"/>
    </row>
    <row r="170" spans="1:55" x14ac:dyDescent="0.25">
      <c r="A170" s="242"/>
      <c r="B170" s="242"/>
      <c r="C170" s="242"/>
      <c r="D170" s="242"/>
      <c r="E170" s="243"/>
      <c r="F170" s="242"/>
      <c r="G170" s="242"/>
      <c r="H170" s="244"/>
      <c r="I170" s="245"/>
      <c r="J170" s="246"/>
      <c r="K170" s="244"/>
      <c r="L170" s="245"/>
      <c r="M170" s="246"/>
      <c r="N170" s="244"/>
      <c r="O170" s="245"/>
      <c r="P170" s="246"/>
      <c r="Q170" s="244"/>
      <c r="R170" s="245"/>
      <c r="S170" s="246"/>
      <c r="T170" s="244"/>
      <c r="U170" s="245"/>
      <c r="V170" s="246"/>
      <c r="W170" s="247"/>
      <c r="X170" s="245"/>
      <c r="Y170" s="246"/>
      <c r="Z170" s="244"/>
      <c r="AA170" s="242"/>
      <c r="AB170" s="242"/>
      <c r="AC170" s="245"/>
      <c r="AD170" s="246"/>
      <c r="AE170" s="244"/>
      <c r="AF170" s="242"/>
      <c r="AG170" s="242"/>
      <c r="AH170" s="245"/>
      <c r="AI170" s="246"/>
      <c r="AJ170" s="244"/>
      <c r="AK170" s="242"/>
      <c r="AL170" s="242"/>
      <c r="AM170" s="245"/>
      <c r="AN170" s="246"/>
      <c r="AO170" s="244"/>
      <c r="AP170" s="243"/>
      <c r="AQ170" s="243"/>
      <c r="AR170" s="245"/>
      <c r="AS170" s="246"/>
      <c r="AT170" s="244"/>
      <c r="AU170" s="244"/>
      <c r="AV170" s="244"/>
      <c r="AW170" s="245"/>
      <c r="AX170" s="246"/>
      <c r="AY170" s="244"/>
      <c r="AZ170" s="245"/>
      <c r="BA170" s="246"/>
      <c r="BB170" s="242"/>
    </row>
    <row r="171" spans="1:55" ht="56.45" customHeight="1" x14ac:dyDescent="0.25"/>
    <row r="172" spans="1:55" x14ac:dyDescent="0.25">
      <c r="T172" s="181"/>
      <c r="U172" s="229"/>
      <c r="V172" s="190"/>
      <c r="W172" s="188"/>
      <c r="X172" s="229"/>
      <c r="Y172" s="190"/>
      <c r="Z172" s="181"/>
      <c r="AA172" s="180"/>
      <c r="AB172" s="180"/>
      <c r="AC172" s="229"/>
      <c r="AD172" s="190"/>
      <c r="AE172" s="181"/>
      <c r="AF172" s="180"/>
      <c r="AG172" s="180"/>
      <c r="AH172" s="229"/>
      <c r="AI172" s="190"/>
      <c r="AJ172" s="181"/>
      <c r="AK172" s="180"/>
      <c r="AL172" s="180"/>
      <c r="AM172" s="229"/>
      <c r="AN172" s="190"/>
      <c r="AT172" s="181"/>
      <c r="AU172" s="181"/>
      <c r="AV172" s="181"/>
      <c r="AW172" s="229"/>
      <c r="AX172" s="190"/>
    </row>
    <row r="173" spans="1:55" ht="27" customHeight="1" x14ac:dyDescent="0.25">
      <c r="A173" s="173"/>
      <c r="T173" s="181"/>
      <c r="U173" s="229"/>
      <c r="V173" s="190"/>
      <c r="W173" s="188"/>
      <c r="X173" s="229"/>
      <c r="Y173" s="190"/>
      <c r="Z173" s="181"/>
      <c r="AA173" s="180"/>
      <c r="AB173" s="180"/>
      <c r="AC173" s="229"/>
      <c r="AD173" s="190"/>
      <c r="AE173" s="181"/>
      <c r="AF173" s="180"/>
      <c r="AG173" s="180"/>
      <c r="AH173" s="229"/>
      <c r="AI173" s="190"/>
      <c r="AJ173" s="181"/>
      <c r="AK173" s="180"/>
      <c r="AL173" s="180"/>
      <c r="AM173" s="229"/>
      <c r="AN173" s="190"/>
      <c r="AT173" s="181"/>
      <c r="AU173" s="181"/>
      <c r="AV173" s="181"/>
      <c r="AW173" s="229"/>
      <c r="AX173" s="190"/>
    </row>
    <row r="174" spans="1:55" x14ac:dyDescent="0.25">
      <c r="A174" s="173"/>
      <c r="T174" s="181"/>
      <c r="U174" s="229"/>
      <c r="V174" s="190"/>
      <c r="W174" s="188"/>
      <c r="X174" s="229"/>
      <c r="Y174" s="190"/>
      <c r="Z174" s="181"/>
      <c r="AA174" s="180"/>
      <c r="AB174" s="180"/>
      <c r="AC174" s="229"/>
      <c r="AD174" s="190"/>
      <c r="AE174" s="181"/>
      <c r="AF174" s="180"/>
      <c r="AG174" s="180"/>
      <c r="AH174" s="229"/>
      <c r="AI174" s="190"/>
      <c r="AJ174" s="181"/>
      <c r="AK174" s="180"/>
      <c r="AL174" s="180"/>
      <c r="AM174" s="229"/>
      <c r="AN174" s="190"/>
      <c r="AT174" s="181"/>
      <c r="AU174" s="181"/>
      <c r="AV174" s="181"/>
      <c r="AW174" s="229"/>
      <c r="AX174" s="190"/>
    </row>
    <row r="175" spans="1:55" x14ac:dyDescent="0.25">
      <c r="A175" s="173"/>
      <c r="T175" s="181"/>
      <c r="U175" s="229"/>
      <c r="V175" s="190"/>
      <c r="W175" s="188"/>
      <c r="X175" s="229"/>
      <c r="Y175" s="190"/>
      <c r="Z175" s="181"/>
      <c r="AA175" s="180"/>
      <c r="AB175" s="180"/>
      <c r="AC175" s="229"/>
      <c r="AD175" s="190"/>
      <c r="AE175" s="181"/>
      <c r="AF175" s="180"/>
      <c r="AG175" s="180"/>
      <c r="AH175" s="229"/>
      <c r="AI175" s="190"/>
      <c r="AJ175" s="181"/>
      <c r="AK175" s="180"/>
      <c r="AL175" s="180"/>
      <c r="AM175" s="229"/>
      <c r="AN175" s="190"/>
      <c r="AT175" s="181"/>
      <c r="AU175" s="181"/>
      <c r="AV175" s="181"/>
      <c r="AW175" s="229"/>
      <c r="AX175" s="190"/>
    </row>
    <row r="176" spans="1:55" ht="15.75" hidden="1" customHeight="1" x14ac:dyDescent="0.25">
      <c r="A176" s="173"/>
      <c r="T176" s="181"/>
      <c r="U176" s="229"/>
      <c r="V176" s="190"/>
      <c r="W176" s="188"/>
      <c r="X176" s="229"/>
      <c r="Y176" s="190"/>
      <c r="Z176" s="181"/>
      <c r="AA176" s="180"/>
      <c r="AB176" s="180"/>
      <c r="AC176" s="229"/>
      <c r="AD176" s="190"/>
      <c r="AE176" s="181"/>
      <c r="AF176" s="180"/>
      <c r="AG176" s="180"/>
      <c r="AH176" s="229"/>
      <c r="AI176" s="190"/>
      <c r="AJ176" s="181"/>
      <c r="AK176" s="180"/>
      <c r="AL176" s="180"/>
      <c r="AM176" s="229"/>
      <c r="AN176" s="190"/>
      <c r="AT176" s="181"/>
      <c r="AU176" s="181"/>
      <c r="AV176" s="181"/>
      <c r="AW176" s="229"/>
      <c r="AX176" s="190"/>
    </row>
    <row r="177" spans="1:50" ht="45.6" hidden="1" customHeight="1" x14ac:dyDescent="0.25">
      <c r="A177" s="173"/>
      <c r="T177" s="181"/>
      <c r="U177" s="229"/>
      <c r="V177" s="190"/>
      <c r="W177" s="188"/>
      <c r="X177" s="229"/>
      <c r="Y177" s="190"/>
      <c r="Z177" s="181"/>
      <c r="AA177" s="180"/>
      <c r="AB177" s="180"/>
      <c r="AC177" s="229"/>
      <c r="AD177" s="190"/>
      <c r="AE177" s="181"/>
      <c r="AF177" s="180"/>
      <c r="AG177" s="180"/>
      <c r="AH177" s="229"/>
      <c r="AI177" s="190"/>
      <c r="AJ177" s="181"/>
      <c r="AK177" s="180"/>
      <c r="AL177" s="180"/>
      <c r="AM177" s="229"/>
      <c r="AN177" s="190"/>
      <c r="AT177" s="181"/>
      <c r="AU177" s="181"/>
      <c r="AV177" s="181"/>
      <c r="AW177" s="229"/>
      <c r="AX177" s="190"/>
    </row>
    <row r="178" spans="1:50" hidden="1" x14ac:dyDescent="0.25">
      <c r="A178" s="173"/>
      <c r="T178" s="181"/>
      <c r="U178" s="229"/>
      <c r="V178" s="190"/>
      <c r="W178" s="188"/>
      <c r="X178" s="229"/>
      <c r="Y178" s="190"/>
      <c r="Z178" s="181"/>
      <c r="AA178" s="180"/>
      <c r="AB178" s="180"/>
      <c r="AC178" s="229"/>
      <c r="AD178" s="190"/>
      <c r="AE178" s="181"/>
      <c r="AF178" s="180"/>
      <c r="AG178" s="180"/>
      <c r="AH178" s="229"/>
      <c r="AI178" s="190"/>
      <c r="AJ178" s="181"/>
      <c r="AK178" s="180"/>
      <c r="AL178" s="180"/>
      <c r="AM178" s="229"/>
      <c r="AN178" s="190"/>
      <c r="AT178" s="181"/>
      <c r="AU178" s="181"/>
      <c r="AV178" s="181"/>
      <c r="AW178" s="229"/>
      <c r="AX178" s="190"/>
    </row>
    <row r="179" spans="1:50" ht="37.9" customHeight="1" x14ac:dyDescent="0.25">
      <c r="A179" s="173"/>
      <c r="T179" s="181"/>
      <c r="U179" s="229"/>
      <c r="V179" s="190"/>
      <c r="W179" s="188"/>
      <c r="X179" s="229"/>
      <c r="Y179" s="190"/>
      <c r="Z179" s="181"/>
      <c r="AA179" s="180"/>
      <c r="AB179" s="180"/>
      <c r="AC179" s="229"/>
      <c r="AD179" s="190"/>
      <c r="AE179" s="181"/>
      <c r="AF179" s="180"/>
      <c r="AG179" s="180"/>
      <c r="AH179" s="229"/>
      <c r="AI179" s="190"/>
      <c r="AJ179" s="181"/>
      <c r="AK179" s="180"/>
      <c r="AL179" s="180"/>
      <c r="AM179" s="229"/>
      <c r="AN179" s="190"/>
      <c r="AT179" s="181"/>
      <c r="AU179" s="181"/>
      <c r="AV179" s="181"/>
      <c r="AW179" s="229"/>
      <c r="AX179" s="190"/>
    </row>
    <row r="180" spans="1:50" ht="26.25" customHeight="1" x14ac:dyDescent="0.25">
      <c r="A180" s="173"/>
      <c r="T180" s="181"/>
      <c r="U180" s="229"/>
      <c r="V180" s="190"/>
      <c r="W180" s="188"/>
      <c r="X180" s="229"/>
      <c r="Y180" s="190"/>
      <c r="Z180" s="181"/>
      <c r="AA180" s="180"/>
      <c r="AB180" s="180"/>
      <c r="AC180" s="229"/>
      <c r="AD180" s="190"/>
      <c r="AE180" s="181"/>
      <c r="AF180" s="180"/>
      <c r="AG180" s="180"/>
      <c r="AH180" s="229"/>
      <c r="AI180" s="190"/>
      <c r="AJ180" s="181"/>
      <c r="AK180" s="180"/>
      <c r="AL180" s="180"/>
      <c r="AM180" s="229"/>
      <c r="AN180" s="190"/>
      <c r="AT180" s="181"/>
      <c r="AU180" s="181"/>
      <c r="AV180" s="181"/>
      <c r="AW180" s="229"/>
      <c r="AX180" s="190"/>
    </row>
    <row r="181" spans="1:50" x14ac:dyDescent="0.25">
      <c r="A181" s="173"/>
      <c r="T181" s="181"/>
      <c r="U181" s="229"/>
      <c r="V181" s="190"/>
      <c r="W181" s="188"/>
      <c r="X181" s="229"/>
      <c r="Y181" s="190"/>
      <c r="Z181" s="181"/>
      <c r="AA181" s="180"/>
      <c r="AB181" s="180"/>
      <c r="AC181" s="229"/>
      <c r="AD181" s="190"/>
      <c r="AE181" s="181"/>
      <c r="AF181" s="180"/>
      <c r="AG181" s="180"/>
      <c r="AH181" s="229"/>
      <c r="AI181" s="190"/>
      <c r="AJ181" s="181"/>
      <c r="AK181" s="180"/>
      <c r="AL181" s="180"/>
      <c r="AM181" s="229"/>
      <c r="AN181" s="190"/>
      <c r="AT181" s="181"/>
      <c r="AU181" s="181"/>
      <c r="AV181" s="181"/>
      <c r="AW181" s="229"/>
      <c r="AX181" s="190"/>
    </row>
    <row r="182" spans="1:50" ht="15.75" customHeight="1" x14ac:dyDescent="0.25">
      <c r="A182" s="173"/>
    </row>
    <row r="183" spans="1:50" x14ac:dyDescent="0.25">
      <c r="A183" s="173"/>
    </row>
    <row r="184" spans="1:50" ht="78" customHeight="1" x14ac:dyDescent="0.25">
      <c r="A184" s="173"/>
    </row>
    <row r="185" spans="1:50" x14ac:dyDescent="0.25">
      <c r="A185" s="173"/>
    </row>
    <row r="186" spans="1:50" ht="42" customHeight="1" x14ac:dyDescent="0.25">
      <c r="A186" s="173"/>
    </row>
    <row r="187" spans="1:50" x14ac:dyDescent="0.25">
      <c r="A187" s="173"/>
    </row>
    <row r="188" spans="1:50" ht="15.6" customHeight="1" x14ac:dyDescent="0.25">
      <c r="A188" s="173"/>
    </row>
    <row r="192" spans="1:50" ht="75" customHeight="1" x14ac:dyDescent="0.25"/>
    <row r="194" ht="15.75" hidden="1" customHeight="1" x14ac:dyDescent="0.25"/>
    <row r="195" ht="15.75" hidden="1" customHeight="1" x14ac:dyDescent="0.25"/>
    <row r="196" ht="15.75" hidden="1" customHeight="1" x14ac:dyDescent="0.25"/>
    <row r="197" ht="15.75" hidden="1" customHeight="1" x14ac:dyDescent="0.25"/>
    <row r="198" ht="15.75" hidden="1" customHeight="1" x14ac:dyDescent="0.25"/>
    <row r="199" ht="15.75" hidden="1" customHeight="1" x14ac:dyDescent="0.25"/>
    <row r="200" ht="15.75" hidden="1" customHeight="1" x14ac:dyDescent="0.25"/>
    <row r="201" ht="15.75" hidden="1" customHeight="1" x14ac:dyDescent="0.25"/>
    <row r="202" ht="15.75" hidden="1" customHeight="1" x14ac:dyDescent="0.25"/>
    <row r="203" ht="15.75" hidden="1" customHeight="1" x14ac:dyDescent="0.25"/>
    <row r="218" ht="81" customHeight="1" x14ac:dyDescent="0.25"/>
    <row r="221" ht="12.75" customHeight="1" x14ac:dyDescent="0.25"/>
    <row r="223" ht="12.75" customHeight="1" x14ac:dyDescent="0.25"/>
    <row r="226" ht="38.450000000000003" customHeight="1" x14ac:dyDescent="0.25"/>
    <row r="232" ht="56.45" customHeight="1" x14ac:dyDescent="0.25"/>
    <row r="234" ht="27" customHeight="1" x14ac:dyDescent="0.25"/>
    <row r="238" ht="45.6" customHeight="1" x14ac:dyDescent="0.25"/>
    <row r="240" ht="37.9" customHeight="1" x14ac:dyDescent="0.25"/>
    <row r="241" ht="26.25" customHeight="1" x14ac:dyDescent="0.25"/>
    <row r="245" ht="78" customHeight="1" x14ac:dyDescent="0.25"/>
    <row r="247" ht="42" customHeight="1" x14ac:dyDescent="0.25"/>
    <row r="249" ht="15.6" customHeight="1" x14ac:dyDescent="0.25"/>
    <row r="253" ht="75" customHeight="1" x14ac:dyDescent="0.25"/>
    <row r="255" ht="15.75" hidden="1" customHeight="1" x14ac:dyDescent="0.25"/>
    <row r="256" ht="15.75" hidden="1" customHeight="1" x14ac:dyDescent="0.25"/>
    <row r="257" ht="15.75" hidden="1" customHeight="1" x14ac:dyDescent="0.25"/>
    <row r="258" ht="15.75" hidden="1" customHeight="1" x14ac:dyDescent="0.25"/>
    <row r="259" ht="15.75" hidden="1" customHeight="1" x14ac:dyDescent="0.25"/>
    <row r="260" ht="15.75" hidden="1" customHeight="1" x14ac:dyDescent="0.25"/>
    <row r="261" ht="15.75" hidden="1" customHeight="1" x14ac:dyDescent="0.25"/>
    <row r="262" ht="15.75" hidden="1" customHeight="1" x14ac:dyDescent="0.25"/>
    <row r="263" ht="15.75" hidden="1" customHeight="1" x14ac:dyDescent="0.25"/>
    <row r="264" ht="15.75" hidden="1" customHeight="1" x14ac:dyDescent="0.25"/>
    <row r="279" ht="81" customHeight="1" x14ac:dyDescent="0.25"/>
    <row r="282" ht="12.75" customHeight="1" x14ac:dyDescent="0.25"/>
    <row r="284" ht="12.75" customHeight="1" x14ac:dyDescent="0.25"/>
  </sheetData>
  <mergeCells count="145">
    <mergeCell ref="A114:C116"/>
    <mergeCell ref="A105:A107"/>
    <mergeCell ref="B105:B107"/>
    <mergeCell ref="C105:C107"/>
    <mergeCell ref="A108:A110"/>
    <mergeCell ref="B108:B110"/>
    <mergeCell ref="C108:C110"/>
    <mergeCell ref="B111:B113"/>
    <mergeCell ref="A143:C148"/>
    <mergeCell ref="A151:C155"/>
    <mergeCell ref="A139:C142"/>
    <mergeCell ref="A134:E134"/>
    <mergeCell ref="A135:A138"/>
    <mergeCell ref="B135:B138"/>
    <mergeCell ref="C135:C138"/>
    <mergeCell ref="A117:A120"/>
    <mergeCell ref="B117:B120"/>
    <mergeCell ref="C117:C120"/>
    <mergeCell ref="A121:A124"/>
    <mergeCell ref="B121:B124"/>
    <mergeCell ref="C121:C124"/>
    <mergeCell ref="A125:C128"/>
    <mergeCell ref="A156:C157"/>
    <mergeCell ref="A158:C159"/>
    <mergeCell ref="A160:C161"/>
    <mergeCell ref="B59:B60"/>
    <mergeCell ref="C59:C60"/>
    <mergeCell ref="A61:A62"/>
    <mergeCell ref="B61:B62"/>
    <mergeCell ref="C61:C62"/>
    <mergeCell ref="A63:A64"/>
    <mergeCell ref="C63:C64"/>
    <mergeCell ref="A65:A66"/>
    <mergeCell ref="B65:B66"/>
    <mergeCell ref="C65:C66"/>
    <mergeCell ref="A74:A75"/>
    <mergeCell ref="B74:B75"/>
    <mergeCell ref="C74:C75"/>
    <mergeCell ref="A84:A85"/>
    <mergeCell ref="B84:B85"/>
    <mergeCell ref="C84:C85"/>
    <mergeCell ref="A82:A83"/>
    <mergeCell ref="B82:B83"/>
    <mergeCell ref="C82:C83"/>
    <mergeCell ref="A71:A73"/>
    <mergeCell ref="A149:C149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AE7:AI7"/>
    <mergeCell ref="AJ7:AN7"/>
    <mergeCell ref="AO7:AS7"/>
    <mergeCell ref="AT7:AX7"/>
    <mergeCell ref="T7:V7"/>
    <mergeCell ref="Z7:AD7"/>
    <mergeCell ref="A10:C14"/>
    <mergeCell ref="K7:M7"/>
    <mergeCell ref="N7:P7"/>
    <mergeCell ref="A25:C28"/>
    <mergeCell ref="W7:Y7"/>
    <mergeCell ref="A20:C24"/>
    <mergeCell ref="Q7:S7"/>
    <mergeCell ref="A15:C19"/>
    <mergeCell ref="C57:C58"/>
    <mergeCell ref="B41:B42"/>
    <mergeCell ref="B43:B44"/>
    <mergeCell ref="B45:B46"/>
    <mergeCell ref="B47:B48"/>
    <mergeCell ref="B49:B50"/>
    <mergeCell ref="B51:B52"/>
    <mergeCell ref="B53:B54"/>
    <mergeCell ref="A29:BB29"/>
    <mergeCell ref="BB10:BB14"/>
    <mergeCell ref="BB15:BB24"/>
    <mergeCell ref="A30:A33"/>
    <mergeCell ref="B30:B33"/>
    <mergeCell ref="C30:C33"/>
    <mergeCell ref="A35:A52"/>
    <mergeCell ref="B35:B38"/>
    <mergeCell ref="C35:C52"/>
    <mergeCell ref="B39:B40"/>
    <mergeCell ref="A53:A54"/>
    <mergeCell ref="C53:C54"/>
    <mergeCell ref="A55:A56"/>
    <mergeCell ref="B55:B56"/>
    <mergeCell ref="A57:A58"/>
    <mergeCell ref="B57:B58"/>
    <mergeCell ref="A59:A60"/>
    <mergeCell ref="C55:C56"/>
    <mergeCell ref="A169:K169"/>
    <mergeCell ref="A165:AY165"/>
    <mergeCell ref="A163:BB163"/>
    <mergeCell ref="B63:B64"/>
    <mergeCell ref="A78:A79"/>
    <mergeCell ref="B78:B79"/>
    <mergeCell ref="C78:C79"/>
    <mergeCell ref="A80:A81"/>
    <mergeCell ref="B80:B81"/>
    <mergeCell ref="C80:C81"/>
    <mergeCell ref="A76:A77"/>
    <mergeCell ref="B76:B77"/>
    <mergeCell ref="C76:C77"/>
    <mergeCell ref="A68:A69"/>
    <mergeCell ref="B68:B69"/>
    <mergeCell ref="C68:C69"/>
    <mergeCell ref="B71:B72"/>
    <mergeCell ref="C71:C72"/>
    <mergeCell ref="A129:C132"/>
    <mergeCell ref="A133:C133"/>
    <mergeCell ref="A86:A87"/>
    <mergeCell ref="B86:B87"/>
    <mergeCell ref="C86:C87"/>
    <mergeCell ref="A88:A89"/>
    <mergeCell ref="B88:B89"/>
    <mergeCell ref="C88:C89"/>
    <mergeCell ref="A90:A91"/>
    <mergeCell ref="B90:B91"/>
    <mergeCell ref="C90:C91"/>
    <mergeCell ref="A100:C103"/>
    <mergeCell ref="A104:C104"/>
    <mergeCell ref="B92:B93"/>
    <mergeCell ref="C92:C93"/>
    <mergeCell ref="A94:A95"/>
    <mergeCell ref="B94:B95"/>
    <mergeCell ref="C94:C95"/>
    <mergeCell ref="A96:A97"/>
    <mergeCell ref="B96:B97"/>
    <mergeCell ref="C96:C97"/>
    <mergeCell ref="A98:A99"/>
    <mergeCell ref="B98:B99"/>
    <mergeCell ref="C98:C99"/>
    <mergeCell ref="A92:A93"/>
  </mergeCells>
  <pageMargins left="0" right="0" top="0" bottom="0" header="0" footer="0"/>
  <pageSetup paperSize="9" scale="25" fitToHeight="3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1"/>
  <sheetViews>
    <sheetView zoomScale="71" zoomScaleNormal="71" workbookViewId="0">
      <selection activeCell="F9" sqref="F9"/>
    </sheetView>
  </sheetViews>
  <sheetFormatPr defaultColWidth="9.140625" defaultRowHeight="15" x14ac:dyDescent="0.25"/>
  <cols>
    <col min="1" max="1" width="4" style="99" customWidth="1"/>
    <col min="2" max="2" width="36" style="100" customWidth="1"/>
    <col min="3" max="3" width="14.85546875" style="100" customWidth="1"/>
    <col min="4" max="4" width="7.28515625" style="100" customWidth="1"/>
    <col min="5" max="5" width="8" style="100" customWidth="1"/>
    <col min="6" max="6" width="6.85546875" style="100" customWidth="1"/>
    <col min="7" max="7" width="9" style="100" hidden="1" customWidth="1"/>
    <col min="8" max="8" width="6.42578125" style="100" hidden="1" customWidth="1"/>
    <col min="9" max="9" width="5.28515625" style="100" hidden="1" customWidth="1"/>
    <col min="10" max="10" width="6.28515625" style="100" hidden="1" customWidth="1"/>
    <col min="11" max="11" width="6.140625" style="100" hidden="1" customWidth="1"/>
    <col min="12" max="12" width="6" style="100" hidden="1" customWidth="1"/>
    <col min="13" max="13" width="7.140625" style="100" customWidth="1"/>
    <col min="14" max="14" width="9.85546875" style="100" customWidth="1"/>
    <col min="15" max="15" width="5.7109375" style="100" customWidth="1"/>
    <col min="16" max="16" width="8.7109375" style="100" hidden="1" customWidth="1"/>
    <col min="17" max="17" width="6.140625" style="100" hidden="1" customWidth="1"/>
    <col min="18" max="18" width="5.7109375" style="100" hidden="1" customWidth="1"/>
    <col min="19" max="19" width="5.85546875" style="100" hidden="1" customWidth="1"/>
    <col min="20" max="20" width="5.28515625" style="100" hidden="1" customWidth="1"/>
    <col min="21" max="21" width="5.5703125" style="100" hidden="1" customWidth="1"/>
    <col min="22" max="22" width="6.7109375" style="100" customWidth="1"/>
    <col min="23" max="23" width="5.140625" style="100" customWidth="1"/>
    <col min="24" max="24" width="9.28515625" style="100" customWidth="1"/>
    <col min="25" max="25" width="7.5703125" style="100" hidden="1" customWidth="1"/>
    <col min="26" max="26" width="5" style="100" hidden="1" customWidth="1"/>
    <col min="27" max="27" width="7.28515625" style="100" hidden="1" customWidth="1"/>
    <col min="28" max="28" width="9.28515625" style="100" hidden="1" customWidth="1"/>
    <col min="29" max="29" width="4.5703125" style="100" hidden="1" customWidth="1"/>
    <col min="30" max="30" width="6.28515625" style="100" hidden="1" customWidth="1"/>
    <col min="31" max="31" width="6.85546875" style="100" customWidth="1"/>
    <col min="32" max="32" width="9.140625" style="100" customWidth="1"/>
    <col min="33" max="33" width="6.140625" style="100" customWidth="1"/>
    <col min="34" max="34" width="6.42578125" style="100" hidden="1" customWidth="1"/>
    <col min="35" max="35" width="5.140625" style="100" hidden="1" customWidth="1"/>
    <col min="36" max="36" width="5.7109375" style="100" hidden="1" customWidth="1"/>
    <col min="37" max="37" width="5.85546875" style="100" hidden="1" customWidth="1"/>
    <col min="38" max="38" width="10.140625" style="100" hidden="1" customWidth="1"/>
    <col min="39" max="39" width="7.28515625" style="100" hidden="1" customWidth="1"/>
    <col min="40" max="40" width="8.28515625" style="100" customWidth="1"/>
    <col min="41" max="41" width="5.28515625" style="100" customWidth="1"/>
    <col min="42" max="42" width="7.28515625" style="100" customWidth="1"/>
    <col min="43" max="43" width="28" style="100" customWidth="1"/>
    <col min="44" max="16384" width="9.140625" style="100"/>
  </cols>
  <sheetData>
    <row r="1" spans="1:53" x14ac:dyDescent="0.25">
      <c r="AE1" s="371" t="s">
        <v>280</v>
      </c>
      <c r="AF1" s="371"/>
      <c r="AG1" s="371"/>
      <c r="AH1" s="371"/>
      <c r="AI1" s="371"/>
      <c r="AJ1" s="371"/>
      <c r="AK1" s="371"/>
      <c r="AL1" s="371"/>
      <c r="AM1" s="371"/>
    </row>
    <row r="2" spans="1:53" s="101" customFormat="1" ht="15.75" customHeight="1" x14ac:dyDescent="0.25">
      <c r="A2" s="372" t="s">
        <v>335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372"/>
      <c r="AE2" s="372"/>
      <c r="AF2" s="372"/>
      <c r="AG2" s="372"/>
      <c r="AH2" s="372"/>
      <c r="AI2" s="372"/>
      <c r="AJ2" s="372"/>
      <c r="AK2" s="372"/>
      <c r="AL2" s="372"/>
      <c r="AM2" s="372"/>
      <c r="AN2" s="372"/>
      <c r="AO2" s="127"/>
      <c r="AP2" s="127"/>
    </row>
    <row r="3" spans="1:53" s="101" customFormat="1" ht="15.75" customHeight="1" x14ac:dyDescent="0.25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</row>
    <row r="4" spans="1:53" s="103" customFormat="1" ht="12.75" x14ac:dyDescent="0.2">
      <c r="A4" s="102"/>
    </row>
    <row r="5" spans="1:53" s="103" customFormat="1" ht="12.75" customHeight="1" x14ac:dyDescent="0.2">
      <c r="A5" s="373" t="s">
        <v>0</v>
      </c>
      <c r="B5" s="374" t="s">
        <v>279</v>
      </c>
      <c r="C5" s="374" t="s">
        <v>263</v>
      </c>
      <c r="D5" s="374" t="s">
        <v>422</v>
      </c>
      <c r="E5" s="374"/>
      <c r="F5" s="374"/>
      <c r="G5" s="374" t="s">
        <v>255</v>
      </c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4"/>
      <c r="AC5" s="374"/>
      <c r="AD5" s="374"/>
      <c r="AE5" s="374"/>
      <c r="AF5" s="374"/>
      <c r="AG5" s="374"/>
      <c r="AH5" s="374"/>
      <c r="AI5" s="374"/>
      <c r="AJ5" s="374"/>
      <c r="AK5" s="374"/>
      <c r="AL5" s="374"/>
      <c r="AM5" s="374"/>
      <c r="AN5" s="374"/>
      <c r="AO5" s="374"/>
      <c r="AP5" s="374"/>
      <c r="AQ5" s="378" t="s">
        <v>278</v>
      </c>
    </row>
    <row r="6" spans="1:53" s="103" customFormat="1" ht="66.75" customHeight="1" x14ac:dyDescent="0.2">
      <c r="A6" s="373"/>
      <c r="B6" s="374"/>
      <c r="C6" s="374"/>
      <c r="D6" s="374"/>
      <c r="E6" s="374"/>
      <c r="F6" s="374"/>
      <c r="G6" s="375" t="s">
        <v>17</v>
      </c>
      <c r="H6" s="375"/>
      <c r="I6" s="375"/>
      <c r="J6" s="375" t="s">
        <v>18</v>
      </c>
      <c r="K6" s="375"/>
      <c r="L6" s="375"/>
      <c r="M6" s="375" t="s">
        <v>23</v>
      </c>
      <c r="N6" s="375"/>
      <c r="O6" s="375"/>
      <c r="P6" s="375" t="s">
        <v>24</v>
      </c>
      <c r="Q6" s="375"/>
      <c r="R6" s="375"/>
      <c r="S6" s="375" t="s">
        <v>25</v>
      </c>
      <c r="T6" s="375"/>
      <c r="U6" s="375"/>
      <c r="V6" s="375" t="s">
        <v>432</v>
      </c>
      <c r="W6" s="375"/>
      <c r="X6" s="375"/>
      <c r="Y6" s="375" t="s">
        <v>28</v>
      </c>
      <c r="Z6" s="375"/>
      <c r="AA6" s="375"/>
      <c r="AB6" s="375" t="s">
        <v>29</v>
      </c>
      <c r="AC6" s="375"/>
      <c r="AD6" s="375"/>
      <c r="AE6" s="375" t="s">
        <v>433</v>
      </c>
      <c r="AF6" s="375"/>
      <c r="AG6" s="375"/>
      <c r="AH6" s="375" t="s">
        <v>32</v>
      </c>
      <c r="AI6" s="375"/>
      <c r="AJ6" s="375"/>
      <c r="AK6" s="375" t="s">
        <v>33</v>
      </c>
      <c r="AL6" s="375"/>
      <c r="AM6" s="375"/>
      <c r="AN6" s="375" t="s">
        <v>434</v>
      </c>
      <c r="AO6" s="375"/>
      <c r="AP6" s="375"/>
      <c r="AQ6" s="379"/>
    </row>
    <row r="7" spans="1:53" s="104" customFormat="1" ht="25.5" x14ac:dyDescent="0.2">
      <c r="A7" s="258"/>
      <c r="B7" s="258"/>
      <c r="C7" s="258"/>
      <c r="D7" s="185" t="s">
        <v>20</v>
      </c>
      <c r="E7" s="185" t="s">
        <v>21</v>
      </c>
      <c r="F7" s="185" t="s">
        <v>19</v>
      </c>
      <c r="G7" s="185" t="s">
        <v>20</v>
      </c>
      <c r="H7" s="185" t="s">
        <v>21</v>
      </c>
      <c r="I7" s="185" t="s">
        <v>19</v>
      </c>
      <c r="J7" s="185" t="s">
        <v>20</v>
      </c>
      <c r="K7" s="185" t="s">
        <v>21</v>
      </c>
      <c r="L7" s="185" t="s">
        <v>19</v>
      </c>
      <c r="M7" s="185" t="s">
        <v>20</v>
      </c>
      <c r="N7" s="185" t="s">
        <v>21</v>
      </c>
      <c r="O7" s="185" t="s">
        <v>19</v>
      </c>
      <c r="P7" s="185" t="s">
        <v>20</v>
      </c>
      <c r="Q7" s="185" t="s">
        <v>21</v>
      </c>
      <c r="R7" s="185" t="s">
        <v>19</v>
      </c>
      <c r="S7" s="185" t="s">
        <v>20</v>
      </c>
      <c r="T7" s="185" t="s">
        <v>21</v>
      </c>
      <c r="U7" s="185" t="s">
        <v>19</v>
      </c>
      <c r="V7" s="185" t="s">
        <v>20</v>
      </c>
      <c r="W7" s="185" t="s">
        <v>21</v>
      </c>
      <c r="X7" s="185" t="s">
        <v>19</v>
      </c>
      <c r="Y7" s="185" t="s">
        <v>20</v>
      </c>
      <c r="Z7" s="185" t="s">
        <v>21</v>
      </c>
      <c r="AA7" s="185" t="s">
        <v>19</v>
      </c>
      <c r="AB7" s="185" t="s">
        <v>20</v>
      </c>
      <c r="AC7" s="185" t="s">
        <v>21</v>
      </c>
      <c r="AD7" s="185" t="s">
        <v>19</v>
      </c>
      <c r="AE7" s="185" t="s">
        <v>20</v>
      </c>
      <c r="AF7" s="185" t="s">
        <v>21</v>
      </c>
      <c r="AG7" s="185" t="s">
        <v>19</v>
      </c>
      <c r="AH7" s="185" t="s">
        <v>20</v>
      </c>
      <c r="AI7" s="185" t="s">
        <v>21</v>
      </c>
      <c r="AJ7" s="185" t="s">
        <v>19</v>
      </c>
      <c r="AK7" s="185" t="s">
        <v>20</v>
      </c>
      <c r="AL7" s="185" t="s">
        <v>21</v>
      </c>
      <c r="AM7" s="185" t="s">
        <v>19</v>
      </c>
      <c r="AN7" s="185" t="s">
        <v>20</v>
      </c>
      <c r="AO7" s="185" t="s">
        <v>21</v>
      </c>
      <c r="AP7" s="185" t="s">
        <v>19</v>
      </c>
      <c r="AQ7" s="379"/>
    </row>
    <row r="8" spans="1:53" s="103" customFormat="1" ht="66" customHeight="1" x14ac:dyDescent="0.2">
      <c r="A8" s="259">
        <v>1</v>
      </c>
      <c r="B8" s="118" t="s">
        <v>423</v>
      </c>
      <c r="C8" s="118" t="s">
        <v>424</v>
      </c>
      <c r="D8" s="118">
        <v>5</v>
      </c>
      <c r="E8" s="167">
        <f>N8</f>
        <v>1.25</v>
      </c>
      <c r="F8" s="167">
        <f>E8/D8*100</f>
        <v>25</v>
      </c>
      <c r="G8" s="164">
        <v>0</v>
      </c>
      <c r="H8" s="164"/>
      <c r="I8" s="105"/>
      <c r="J8" s="164">
        <v>0</v>
      </c>
      <c r="K8" s="105"/>
      <c r="L8" s="105" t="e">
        <f>K8/J8*100</f>
        <v>#DIV/0!</v>
      </c>
      <c r="M8" s="167">
        <v>1.25</v>
      </c>
      <c r="N8" s="167">
        <v>1.25</v>
      </c>
      <c r="O8" s="105">
        <f>N8/M8*100</f>
        <v>100</v>
      </c>
      <c r="P8" s="164">
        <v>1.5</v>
      </c>
      <c r="Q8" s="105"/>
      <c r="R8" s="105">
        <f>Q8/P8*100</f>
        <v>0</v>
      </c>
      <c r="S8" s="164">
        <v>2</v>
      </c>
      <c r="T8" s="167"/>
      <c r="U8" s="105">
        <f>T8/S8*100</f>
        <v>0</v>
      </c>
      <c r="V8" s="167">
        <v>2.5</v>
      </c>
      <c r="W8" s="167"/>
      <c r="X8" s="164">
        <f>W8/V8*100</f>
        <v>0</v>
      </c>
      <c r="Y8" s="167">
        <v>2.75</v>
      </c>
      <c r="Z8" s="167"/>
      <c r="AA8" s="164">
        <f>Z8/Y8*100</f>
        <v>0</v>
      </c>
      <c r="AB8" s="164">
        <v>3</v>
      </c>
      <c r="AC8" s="164"/>
      <c r="AD8" s="105">
        <f>AC8/AB8*100</f>
        <v>0</v>
      </c>
      <c r="AE8" s="167">
        <v>3.7</v>
      </c>
      <c r="AF8" s="167"/>
      <c r="AG8" s="105">
        <f>AF8/AE8*100</f>
        <v>0</v>
      </c>
      <c r="AH8" s="164">
        <v>4</v>
      </c>
      <c r="AI8" s="164"/>
      <c r="AJ8" s="105">
        <f>AI8/AH8*100</f>
        <v>0</v>
      </c>
      <c r="AK8" s="164">
        <v>4.5</v>
      </c>
      <c r="AL8" s="164"/>
      <c r="AM8" s="105">
        <f>AL8/AK8*100</f>
        <v>0</v>
      </c>
      <c r="AN8" s="105">
        <v>5</v>
      </c>
      <c r="AO8" s="105"/>
      <c r="AP8" s="105"/>
      <c r="AQ8" s="163"/>
    </row>
    <row r="9" spans="1:53" s="103" customFormat="1" ht="60.75" customHeight="1" x14ac:dyDescent="0.2">
      <c r="A9" s="259">
        <v>2</v>
      </c>
      <c r="B9" s="118" t="s">
        <v>315</v>
      </c>
      <c r="C9" s="118" t="s">
        <v>425</v>
      </c>
      <c r="D9" s="118">
        <v>3</v>
      </c>
      <c r="E9" s="167">
        <f>N9</f>
        <v>0.75</v>
      </c>
      <c r="F9" s="167">
        <f>E9/D9*100</f>
        <v>25</v>
      </c>
      <c r="G9" s="164">
        <v>0</v>
      </c>
      <c r="H9" s="164"/>
      <c r="I9" s="105"/>
      <c r="J9" s="164">
        <v>0</v>
      </c>
      <c r="K9" s="164"/>
      <c r="L9" s="105" t="e">
        <f>K9/J9*100</f>
        <v>#DIV/0!</v>
      </c>
      <c r="M9" s="167">
        <v>0.75</v>
      </c>
      <c r="N9" s="167">
        <v>0.75</v>
      </c>
      <c r="O9" s="105">
        <f>N9/M9*100</f>
        <v>100</v>
      </c>
      <c r="P9" s="164">
        <v>0.7</v>
      </c>
      <c r="Q9" s="164"/>
      <c r="R9" s="105">
        <f>Q9/P9*100</f>
        <v>0</v>
      </c>
      <c r="S9" s="164">
        <v>1</v>
      </c>
      <c r="T9" s="164"/>
      <c r="U9" s="105">
        <f>T9/S9*100</f>
        <v>0</v>
      </c>
      <c r="V9" s="164">
        <v>1.5</v>
      </c>
      <c r="W9" s="105"/>
      <c r="X9" s="105">
        <f>W9/V9*100</f>
        <v>0</v>
      </c>
      <c r="Y9" s="167">
        <v>1.75</v>
      </c>
      <c r="Z9" s="165"/>
      <c r="AA9" s="105">
        <f>Z9/Y9*100</f>
        <v>0</v>
      </c>
      <c r="AB9" s="167">
        <v>2.15</v>
      </c>
      <c r="AC9" s="164"/>
      <c r="AD9" s="105">
        <f t="shared" ref="AD9" si="0">AC9/AB9*100</f>
        <v>0</v>
      </c>
      <c r="AE9" s="167">
        <v>2.25</v>
      </c>
      <c r="AF9" s="164"/>
      <c r="AG9" s="105">
        <f t="shared" ref="AG9" si="1">AF9/AE9*100</f>
        <v>0</v>
      </c>
      <c r="AH9" s="164">
        <v>2.5</v>
      </c>
      <c r="AI9" s="164"/>
      <c r="AJ9" s="105">
        <f>AI9/AH9*100</f>
        <v>0</v>
      </c>
      <c r="AK9" s="167">
        <v>2.75</v>
      </c>
      <c r="AL9" s="164"/>
      <c r="AM9" s="105">
        <f>AL9/AK9*100</f>
        <v>0</v>
      </c>
      <c r="AN9" s="105">
        <v>3</v>
      </c>
      <c r="AO9" s="105"/>
      <c r="AP9" s="105"/>
      <c r="AQ9" s="166"/>
    </row>
    <row r="10" spans="1:53" s="103" customFormat="1" ht="45" x14ac:dyDescent="0.2">
      <c r="A10" s="259">
        <v>3</v>
      </c>
      <c r="B10" s="118" t="s">
        <v>316</v>
      </c>
      <c r="C10" s="118" t="s">
        <v>426</v>
      </c>
      <c r="D10" s="118">
        <v>4</v>
      </c>
      <c r="E10" s="105"/>
      <c r="F10" s="167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>
        <v>0</v>
      </c>
      <c r="AF10" s="105"/>
      <c r="AG10" s="105"/>
      <c r="AH10" s="105"/>
      <c r="AI10" s="105"/>
      <c r="AJ10" s="105"/>
      <c r="AK10" s="105">
        <v>4</v>
      </c>
      <c r="AL10" s="105"/>
      <c r="AM10" s="105"/>
      <c r="AN10" s="118">
        <v>4</v>
      </c>
      <c r="AO10" s="105"/>
      <c r="AP10" s="105"/>
      <c r="AQ10" s="117"/>
    </row>
    <row r="11" spans="1:53" s="103" customFormat="1" ht="60" x14ac:dyDescent="0.2">
      <c r="A11" s="259">
        <v>4</v>
      </c>
      <c r="B11" s="118" t="s">
        <v>427</v>
      </c>
      <c r="C11" s="118" t="s">
        <v>428</v>
      </c>
      <c r="D11" s="118">
        <v>0</v>
      </c>
      <c r="E11" s="105"/>
      <c r="F11" s="167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18"/>
      <c r="AO11" s="105"/>
      <c r="AP11" s="105"/>
      <c r="AQ11" s="117"/>
    </row>
    <row r="12" spans="1:53" s="103" customFormat="1" ht="90" x14ac:dyDescent="0.2">
      <c r="A12" s="259">
        <v>5</v>
      </c>
      <c r="B12" s="118" t="s">
        <v>317</v>
      </c>
      <c r="C12" s="118" t="s">
        <v>319</v>
      </c>
      <c r="D12" s="118">
        <v>5</v>
      </c>
      <c r="E12" s="105"/>
      <c r="F12" s="167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>
        <v>5</v>
      </c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18"/>
      <c r="AO12" s="105"/>
      <c r="AP12" s="105"/>
      <c r="AQ12" s="376"/>
    </row>
    <row r="13" spans="1:53" s="103" customFormat="1" ht="90" x14ac:dyDescent="0.2">
      <c r="A13" s="259">
        <v>6</v>
      </c>
      <c r="B13" s="260" t="s">
        <v>318</v>
      </c>
      <c r="C13" s="118">
        <v>15</v>
      </c>
      <c r="D13" s="118">
        <v>15</v>
      </c>
      <c r="E13" s="105"/>
      <c r="F13" s="167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>
        <v>15</v>
      </c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18"/>
      <c r="AO13" s="105"/>
      <c r="AP13" s="105"/>
      <c r="AQ13" s="376"/>
    </row>
    <row r="14" spans="1:53" s="108" customFormat="1" ht="12.75" x14ac:dyDescent="0.25">
      <c r="A14" s="106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</row>
    <row r="15" spans="1:53" s="108" customFormat="1" ht="19.5" customHeight="1" x14ac:dyDescent="0.25">
      <c r="A15" s="106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</row>
    <row r="16" spans="1:53" s="95" customFormat="1" ht="18.75" x14ac:dyDescent="0.3">
      <c r="A16" s="377" t="s">
        <v>429</v>
      </c>
      <c r="B16" s="377"/>
      <c r="C16" s="377"/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7"/>
      <c r="AF16" s="377"/>
      <c r="AG16" s="377"/>
      <c r="AH16" s="377"/>
      <c r="AI16" s="377"/>
      <c r="AJ16" s="377"/>
      <c r="AK16" s="377"/>
      <c r="AL16" s="377"/>
      <c r="AM16" s="377"/>
      <c r="AN16" s="377"/>
      <c r="AO16" s="377"/>
      <c r="AP16" s="377"/>
      <c r="AQ16" s="377"/>
      <c r="AR16" s="377"/>
      <c r="AS16" s="377"/>
      <c r="AT16" s="377"/>
      <c r="AU16" s="377"/>
      <c r="AV16" s="377"/>
      <c r="AW16" s="377"/>
      <c r="AX16" s="377"/>
      <c r="AY16" s="377"/>
      <c r="AZ16" s="98"/>
      <c r="BA16" s="98"/>
    </row>
    <row r="17" spans="1:70" s="110" customFormat="1" ht="15.75" x14ac:dyDescent="0.25">
      <c r="A17" s="111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</row>
    <row r="18" spans="1:70" s="110" customFormat="1" ht="14.25" customHeight="1" x14ac:dyDescent="0.25">
      <c r="A18" s="111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70" s="96" customFormat="1" ht="15.75" x14ac:dyDescent="0.25">
      <c r="A19" s="370" t="s">
        <v>267</v>
      </c>
      <c r="B19" s="370"/>
      <c r="C19" s="370"/>
      <c r="D19" s="128" t="s">
        <v>268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</row>
    <row r="20" spans="1:70" s="96" customFormat="1" ht="15.75" x14ac:dyDescent="0.25">
      <c r="A20" s="112"/>
      <c r="B20" s="113"/>
      <c r="C20" s="113"/>
      <c r="D20" s="114"/>
      <c r="E20" s="114"/>
      <c r="F20" s="114"/>
      <c r="G20" s="115"/>
      <c r="H20" s="115"/>
      <c r="I20" s="115"/>
      <c r="J20" s="115"/>
      <c r="K20" s="115"/>
      <c r="L20" s="115"/>
      <c r="M20" s="115"/>
      <c r="N20" s="115"/>
      <c r="O20" s="115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3"/>
      <c r="BJ20" s="113"/>
      <c r="BK20" s="113"/>
      <c r="BL20" s="116"/>
      <c r="BM20" s="116"/>
      <c r="BN20" s="116"/>
    </row>
    <row r="21" spans="1:70" s="103" customFormat="1" ht="12.75" x14ac:dyDescent="0.2">
      <c r="A21" s="97"/>
    </row>
  </sheetData>
  <mergeCells count="23">
    <mergeCell ref="AQ12:AQ13"/>
    <mergeCell ref="A16:AY16"/>
    <mergeCell ref="AQ5:AQ7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A19:C19"/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"/>
  <sheetViews>
    <sheetView topLeftCell="C16" zoomScale="95" zoomScaleNormal="95" workbookViewId="0">
      <selection activeCell="J20" sqref="J20"/>
    </sheetView>
  </sheetViews>
  <sheetFormatPr defaultColWidth="9.140625" defaultRowHeight="12.75" x14ac:dyDescent="0.2"/>
  <cols>
    <col min="1" max="1" width="3.5703125" style="129" customWidth="1"/>
    <col min="2" max="2" width="25.7109375" style="129" customWidth="1"/>
    <col min="3" max="3" width="11.5703125" style="130" customWidth="1"/>
    <col min="4" max="4" width="18.42578125" style="129" customWidth="1"/>
    <col min="5" max="5" width="15.5703125" style="129" customWidth="1"/>
    <col min="6" max="6" width="16" style="129" customWidth="1"/>
    <col min="7" max="7" width="8.42578125" style="129" customWidth="1"/>
    <col min="8" max="8" width="23.140625" style="129" customWidth="1"/>
    <col min="9" max="9" width="20" style="129" customWidth="1"/>
    <col min="10" max="10" width="15.140625" style="129" customWidth="1"/>
    <col min="11" max="11" width="13.85546875" style="129" customWidth="1"/>
    <col min="12" max="12" width="11.7109375" style="129" customWidth="1"/>
    <col min="13" max="13" width="10.85546875" style="129" hidden="1" customWidth="1"/>
    <col min="14" max="14" width="35.140625" style="129" customWidth="1"/>
    <col min="15" max="15" width="36.28515625" style="129" customWidth="1"/>
    <col min="16" max="248" width="9.140625" style="129"/>
    <col min="249" max="249" width="3.5703125" style="129" customWidth="1"/>
    <col min="250" max="250" width="25.7109375" style="129" customWidth="1"/>
    <col min="251" max="251" width="11.5703125" style="129" customWidth="1"/>
    <col min="252" max="252" width="18.42578125" style="129" customWidth="1"/>
    <col min="253" max="253" width="10.140625" style="129" customWidth="1"/>
    <col min="254" max="254" width="15.5703125" style="129" customWidth="1"/>
    <col min="255" max="255" width="16" style="129" customWidth="1"/>
    <col min="256" max="256" width="7" style="129" customWidth="1"/>
    <col min="257" max="257" width="14.42578125" style="129" customWidth="1"/>
    <col min="258" max="258" width="11" style="129" customWidth="1"/>
    <col min="259" max="260" width="13.85546875" style="129" customWidth="1"/>
    <col min="261" max="261" width="12.140625" style="129" customWidth="1"/>
    <col min="262" max="262" width="13.85546875" style="129" customWidth="1"/>
    <col min="263" max="263" width="11.5703125" style="129" customWidth="1"/>
    <col min="264" max="264" width="15.140625" style="129" customWidth="1"/>
    <col min="265" max="265" width="13.85546875" style="129" customWidth="1"/>
    <col min="266" max="266" width="10.5703125" style="129" customWidth="1"/>
    <col min="267" max="267" width="13.85546875" style="129" customWidth="1"/>
    <col min="268" max="268" width="11.7109375" style="129" customWidth="1"/>
    <col min="269" max="269" width="0" style="129" hidden="1" customWidth="1"/>
    <col min="270" max="270" width="35.140625" style="129" customWidth="1"/>
    <col min="271" max="271" width="36.28515625" style="129" customWidth="1"/>
    <col min="272" max="504" width="9.140625" style="129"/>
    <col min="505" max="505" width="3.5703125" style="129" customWidth="1"/>
    <col min="506" max="506" width="25.7109375" style="129" customWidth="1"/>
    <col min="507" max="507" width="11.5703125" style="129" customWidth="1"/>
    <col min="508" max="508" width="18.42578125" style="129" customWidth="1"/>
    <col min="509" max="509" width="10.140625" style="129" customWidth="1"/>
    <col min="510" max="510" width="15.5703125" style="129" customWidth="1"/>
    <col min="511" max="511" width="16" style="129" customWidth="1"/>
    <col min="512" max="512" width="7" style="129" customWidth="1"/>
    <col min="513" max="513" width="14.42578125" style="129" customWidth="1"/>
    <col min="514" max="514" width="11" style="129" customWidth="1"/>
    <col min="515" max="516" width="13.85546875" style="129" customWidth="1"/>
    <col min="517" max="517" width="12.140625" style="129" customWidth="1"/>
    <col min="518" max="518" width="13.85546875" style="129" customWidth="1"/>
    <col min="519" max="519" width="11.5703125" style="129" customWidth="1"/>
    <col min="520" max="520" width="15.140625" style="129" customWidth="1"/>
    <col min="521" max="521" width="13.85546875" style="129" customWidth="1"/>
    <col min="522" max="522" width="10.5703125" style="129" customWidth="1"/>
    <col min="523" max="523" width="13.85546875" style="129" customWidth="1"/>
    <col min="524" max="524" width="11.7109375" style="129" customWidth="1"/>
    <col min="525" max="525" width="0" style="129" hidden="1" customWidth="1"/>
    <col min="526" max="526" width="35.140625" style="129" customWidth="1"/>
    <col min="527" max="527" width="36.28515625" style="129" customWidth="1"/>
    <col min="528" max="760" width="9.140625" style="129"/>
    <col min="761" max="761" width="3.5703125" style="129" customWidth="1"/>
    <col min="762" max="762" width="25.7109375" style="129" customWidth="1"/>
    <col min="763" max="763" width="11.5703125" style="129" customWidth="1"/>
    <col min="764" max="764" width="18.42578125" style="129" customWidth="1"/>
    <col min="765" max="765" width="10.140625" style="129" customWidth="1"/>
    <col min="766" max="766" width="15.5703125" style="129" customWidth="1"/>
    <col min="767" max="767" width="16" style="129" customWidth="1"/>
    <col min="768" max="768" width="7" style="129" customWidth="1"/>
    <col min="769" max="769" width="14.42578125" style="129" customWidth="1"/>
    <col min="770" max="770" width="11" style="129" customWidth="1"/>
    <col min="771" max="772" width="13.85546875" style="129" customWidth="1"/>
    <col min="773" max="773" width="12.140625" style="129" customWidth="1"/>
    <col min="774" max="774" width="13.85546875" style="129" customWidth="1"/>
    <col min="775" max="775" width="11.5703125" style="129" customWidth="1"/>
    <col min="776" max="776" width="15.140625" style="129" customWidth="1"/>
    <col min="777" max="777" width="13.85546875" style="129" customWidth="1"/>
    <col min="778" max="778" width="10.5703125" style="129" customWidth="1"/>
    <col min="779" max="779" width="13.85546875" style="129" customWidth="1"/>
    <col min="780" max="780" width="11.7109375" style="129" customWidth="1"/>
    <col min="781" max="781" width="0" style="129" hidden="1" customWidth="1"/>
    <col min="782" max="782" width="35.140625" style="129" customWidth="1"/>
    <col min="783" max="783" width="36.28515625" style="129" customWidth="1"/>
    <col min="784" max="1016" width="9.140625" style="129"/>
    <col min="1017" max="1017" width="3.5703125" style="129" customWidth="1"/>
    <col min="1018" max="1018" width="25.7109375" style="129" customWidth="1"/>
    <col min="1019" max="1019" width="11.5703125" style="129" customWidth="1"/>
    <col min="1020" max="1020" width="18.42578125" style="129" customWidth="1"/>
    <col min="1021" max="1021" width="10.140625" style="129" customWidth="1"/>
    <col min="1022" max="1022" width="15.5703125" style="129" customWidth="1"/>
    <col min="1023" max="1023" width="16" style="129" customWidth="1"/>
    <col min="1024" max="1024" width="7" style="129" customWidth="1"/>
    <col min="1025" max="1025" width="14.42578125" style="129" customWidth="1"/>
    <col min="1026" max="1026" width="11" style="129" customWidth="1"/>
    <col min="1027" max="1028" width="13.85546875" style="129" customWidth="1"/>
    <col min="1029" max="1029" width="12.140625" style="129" customWidth="1"/>
    <col min="1030" max="1030" width="13.85546875" style="129" customWidth="1"/>
    <col min="1031" max="1031" width="11.5703125" style="129" customWidth="1"/>
    <col min="1032" max="1032" width="15.140625" style="129" customWidth="1"/>
    <col min="1033" max="1033" width="13.85546875" style="129" customWidth="1"/>
    <col min="1034" max="1034" width="10.5703125" style="129" customWidth="1"/>
    <col min="1035" max="1035" width="13.85546875" style="129" customWidth="1"/>
    <col min="1036" max="1036" width="11.7109375" style="129" customWidth="1"/>
    <col min="1037" max="1037" width="0" style="129" hidden="1" customWidth="1"/>
    <col min="1038" max="1038" width="35.140625" style="129" customWidth="1"/>
    <col min="1039" max="1039" width="36.28515625" style="129" customWidth="1"/>
    <col min="1040" max="1272" width="9.140625" style="129"/>
    <col min="1273" max="1273" width="3.5703125" style="129" customWidth="1"/>
    <col min="1274" max="1274" width="25.7109375" style="129" customWidth="1"/>
    <col min="1275" max="1275" width="11.5703125" style="129" customWidth="1"/>
    <col min="1276" max="1276" width="18.42578125" style="129" customWidth="1"/>
    <col min="1277" max="1277" width="10.140625" style="129" customWidth="1"/>
    <col min="1278" max="1278" width="15.5703125" style="129" customWidth="1"/>
    <col min="1279" max="1279" width="16" style="129" customWidth="1"/>
    <col min="1280" max="1280" width="7" style="129" customWidth="1"/>
    <col min="1281" max="1281" width="14.42578125" style="129" customWidth="1"/>
    <col min="1282" max="1282" width="11" style="129" customWidth="1"/>
    <col min="1283" max="1284" width="13.85546875" style="129" customWidth="1"/>
    <col min="1285" max="1285" width="12.140625" style="129" customWidth="1"/>
    <col min="1286" max="1286" width="13.85546875" style="129" customWidth="1"/>
    <col min="1287" max="1287" width="11.5703125" style="129" customWidth="1"/>
    <col min="1288" max="1288" width="15.140625" style="129" customWidth="1"/>
    <col min="1289" max="1289" width="13.85546875" style="129" customWidth="1"/>
    <col min="1290" max="1290" width="10.5703125" style="129" customWidth="1"/>
    <col min="1291" max="1291" width="13.85546875" style="129" customWidth="1"/>
    <col min="1292" max="1292" width="11.7109375" style="129" customWidth="1"/>
    <col min="1293" max="1293" width="0" style="129" hidden="1" customWidth="1"/>
    <col min="1294" max="1294" width="35.140625" style="129" customWidth="1"/>
    <col min="1295" max="1295" width="36.28515625" style="129" customWidth="1"/>
    <col min="1296" max="1528" width="9.140625" style="129"/>
    <col min="1529" max="1529" width="3.5703125" style="129" customWidth="1"/>
    <col min="1530" max="1530" width="25.7109375" style="129" customWidth="1"/>
    <col min="1531" max="1531" width="11.5703125" style="129" customWidth="1"/>
    <col min="1532" max="1532" width="18.42578125" style="129" customWidth="1"/>
    <col min="1533" max="1533" width="10.140625" style="129" customWidth="1"/>
    <col min="1534" max="1534" width="15.5703125" style="129" customWidth="1"/>
    <col min="1535" max="1535" width="16" style="129" customWidth="1"/>
    <col min="1536" max="1536" width="7" style="129" customWidth="1"/>
    <col min="1537" max="1537" width="14.42578125" style="129" customWidth="1"/>
    <col min="1538" max="1538" width="11" style="129" customWidth="1"/>
    <col min="1539" max="1540" width="13.85546875" style="129" customWidth="1"/>
    <col min="1541" max="1541" width="12.140625" style="129" customWidth="1"/>
    <col min="1542" max="1542" width="13.85546875" style="129" customWidth="1"/>
    <col min="1543" max="1543" width="11.5703125" style="129" customWidth="1"/>
    <col min="1544" max="1544" width="15.140625" style="129" customWidth="1"/>
    <col min="1545" max="1545" width="13.85546875" style="129" customWidth="1"/>
    <col min="1546" max="1546" width="10.5703125" style="129" customWidth="1"/>
    <col min="1547" max="1547" width="13.85546875" style="129" customWidth="1"/>
    <col min="1548" max="1548" width="11.7109375" style="129" customWidth="1"/>
    <col min="1549" max="1549" width="0" style="129" hidden="1" customWidth="1"/>
    <col min="1550" max="1550" width="35.140625" style="129" customWidth="1"/>
    <col min="1551" max="1551" width="36.28515625" style="129" customWidth="1"/>
    <col min="1552" max="1784" width="9.140625" style="129"/>
    <col min="1785" max="1785" width="3.5703125" style="129" customWidth="1"/>
    <col min="1786" max="1786" width="25.7109375" style="129" customWidth="1"/>
    <col min="1787" max="1787" width="11.5703125" style="129" customWidth="1"/>
    <col min="1788" max="1788" width="18.42578125" style="129" customWidth="1"/>
    <col min="1789" max="1789" width="10.140625" style="129" customWidth="1"/>
    <col min="1790" max="1790" width="15.5703125" style="129" customWidth="1"/>
    <col min="1791" max="1791" width="16" style="129" customWidth="1"/>
    <col min="1792" max="1792" width="7" style="129" customWidth="1"/>
    <col min="1793" max="1793" width="14.42578125" style="129" customWidth="1"/>
    <col min="1794" max="1794" width="11" style="129" customWidth="1"/>
    <col min="1795" max="1796" width="13.85546875" style="129" customWidth="1"/>
    <col min="1797" max="1797" width="12.140625" style="129" customWidth="1"/>
    <col min="1798" max="1798" width="13.85546875" style="129" customWidth="1"/>
    <col min="1799" max="1799" width="11.5703125" style="129" customWidth="1"/>
    <col min="1800" max="1800" width="15.140625" style="129" customWidth="1"/>
    <col min="1801" max="1801" width="13.85546875" style="129" customWidth="1"/>
    <col min="1802" max="1802" width="10.5703125" style="129" customWidth="1"/>
    <col min="1803" max="1803" width="13.85546875" style="129" customWidth="1"/>
    <col min="1804" max="1804" width="11.7109375" style="129" customWidth="1"/>
    <col min="1805" max="1805" width="0" style="129" hidden="1" customWidth="1"/>
    <col min="1806" max="1806" width="35.140625" style="129" customWidth="1"/>
    <col min="1807" max="1807" width="36.28515625" style="129" customWidth="1"/>
    <col min="1808" max="2040" width="9.140625" style="129"/>
    <col min="2041" max="2041" width="3.5703125" style="129" customWidth="1"/>
    <col min="2042" max="2042" width="25.7109375" style="129" customWidth="1"/>
    <col min="2043" max="2043" width="11.5703125" style="129" customWidth="1"/>
    <col min="2044" max="2044" width="18.42578125" style="129" customWidth="1"/>
    <col min="2045" max="2045" width="10.140625" style="129" customWidth="1"/>
    <col min="2046" max="2046" width="15.5703125" style="129" customWidth="1"/>
    <col min="2047" max="2047" width="16" style="129" customWidth="1"/>
    <col min="2048" max="2048" width="7" style="129" customWidth="1"/>
    <col min="2049" max="2049" width="14.42578125" style="129" customWidth="1"/>
    <col min="2050" max="2050" width="11" style="129" customWidth="1"/>
    <col min="2051" max="2052" width="13.85546875" style="129" customWidth="1"/>
    <col min="2053" max="2053" width="12.140625" style="129" customWidth="1"/>
    <col min="2054" max="2054" width="13.85546875" style="129" customWidth="1"/>
    <col min="2055" max="2055" width="11.5703125" style="129" customWidth="1"/>
    <col min="2056" max="2056" width="15.140625" style="129" customWidth="1"/>
    <col min="2057" max="2057" width="13.85546875" style="129" customWidth="1"/>
    <col min="2058" max="2058" width="10.5703125" style="129" customWidth="1"/>
    <col min="2059" max="2059" width="13.85546875" style="129" customWidth="1"/>
    <col min="2060" max="2060" width="11.7109375" style="129" customWidth="1"/>
    <col min="2061" max="2061" width="0" style="129" hidden="1" customWidth="1"/>
    <col min="2062" max="2062" width="35.140625" style="129" customWidth="1"/>
    <col min="2063" max="2063" width="36.28515625" style="129" customWidth="1"/>
    <col min="2064" max="2296" width="9.140625" style="129"/>
    <col min="2297" max="2297" width="3.5703125" style="129" customWidth="1"/>
    <col min="2298" max="2298" width="25.7109375" style="129" customWidth="1"/>
    <col min="2299" max="2299" width="11.5703125" style="129" customWidth="1"/>
    <col min="2300" max="2300" width="18.42578125" style="129" customWidth="1"/>
    <col min="2301" max="2301" width="10.140625" style="129" customWidth="1"/>
    <col min="2302" max="2302" width="15.5703125" style="129" customWidth="1"/>
    <col min="2303" max="2303" width="16" style="129" customWidth="1"/>
    <col min="2304" max="2304" width="7" style="129" customWidth="1"/>
    <col min="2305" max="2305" width="14.42578125" style="129" customWidth="1"/>
    <col min="2306" max="2306" width="11" style="129" customWidth="1"/>
    <col min="2307" max="2308" width="13.85546875" style="129" customWidth="1"/>
    <col min="2309" max="2309" width="12.140625" style="129" customWidth="1"/>
    <col min="2310" max="2310" width="13.85546875" style="129" customWidth="1"/>
    <col min="2311" max="2311" width="11.5703125" style="129" customWidth="1"/>
    <col min="2312" max="2312" width="15.140625" style="129" customWidth="1"/>
    <col min="2313" max="2313" width="13.85546875" style="129" customWidth="1"/>
    <col min="2314" max="2314" width="10.5703125" style="129" customWidth="1"/>
    <col min="2315" max="2315" width="13.85546875" style="129" customWidth="1"/>
    <col min="2316" max="2316" width="11.7109375" style="129" customWidth="1"/>
    <col min="2317" max="2317" width="0" style="129" hidden="1" customWidth="1"/>
    <col min="2318" max="2318" width="35.140625" style="129" customWidth="1"/>
    <col min="2319" max="2319" width="36.28515625" style="129" customWidth="1"/>
    <col min="2320" max="2552" width="9.140625" style="129"/>
    <col min="2553" max="2553" width="3.5703125" style="129" customWidth="1"/>
    <col min="2554" max="2554" width="25.7109375" style="129" customWidth="1"/>
    <col min="2555" max="2555" width="11.5703125" style="129" customWidth="1"/>
    <col min="2556" max="2556" width="18.42578125" style="129" customWidth="1"/>
    <col min="2557" max="2557" width="10.140625" style="129" customWidth="1"/>
    <col min="2558" max="2558" width="15.5703125" style="129" customWidth="1"/>
    <col min="2559" max="2559" width="16" style="129" customWidth="1"/>
    <col min="2560" max="2560" width="7" style="129" customWidth="1"/>
    <col min="2561" max="2561" width="14.42578125" style="129" customWidth="1"/>
    <col min="2562" max="2562" width="11" style="129" customWidth="1"/>
    <col min="2563" max="2564" width="13.85546875" style="129" customWidth="1"/>
    <col min="2565" max="2565" width="12.140625" style="129" customWidth="1"/>
    <col min="2566" max="2566" width="13.85546875" style="129" customWidth="1"/>
    <col min="2567" max="2567" width="11.5703125" style="129" customWidth="1"/>
    <col min="2568" max="2568" width="15.140625" style="129" customWidth="1"/>
    <col min="2569" max="2569" width="13.85546875" style="129" customWidth="1"/>
    <col min="2570" max="2570" width="10.5703125" style="129" customWidth="1"/>
    <col min="2571" max="2571" width="13.85546875" style="129" customWidth="1"/>
    <col min="2572" max="2572" width="11.7109375" style="129" customWidth="1"/>
    <col min="2573" max="2573" width="0" style="129" hidden="1" customWidth="1"/>
    <col min="2574" max="2574" width="35.140625" style="129" customWidth="1"/>
    <col min="2575" max="2575" width="36.28515625" style="129" customWidth="1"/>
    <col min="2576" max="2808" width="9.140625" style="129"/>
    <col min="2809" max="2809" width="3.5703125" style="129" customWidth="1"/>
    <col min="2810" max="2810" width="25.7109375" style="129" customWidth="1"/>
    <col min="2811" max="2811" width="11.5703125" style="129" customWidth="1"/>
    <col min="2812" max="2812" width="18.42578125" style="129" customWidth="1"/>
    <col min="2813" max="2813" width="10.140625" style="129" customWidth="1"/>
    <col min="2814" max="2814" width="15.5703125" style="129" customWidth="1"/>
    <col min="2815" max="2815" width="16" style="129" customWidth="1"/>
    <col min="2816" max="2816" width="7" style="129" customWidth="1"/>
    <col min="2817" max="2817" width="14.42578125" style="129" customWidth="1"/>
    <col min="2818" max="2818" width="11" style="129" customWidth="1"/>
    <col min="2819" max="2820" width="13.85546875" style="129" customWidth="1"/>
    <col min="2821" max="2821" width="12.140625" style="129" customWidth="1"/>
    <col min="2822" max="2822" width="13.85546875" style="129" customWidth="1"/>
    <col min="2823" max="2823" width="11.5703125" style="129" customWidth="1"/>
    <col min="2824" max="2824" width="15.140625" style="129" customWidth="1"/>
    <col min="2825" max="2825" width="13.85546875" style="129" customWidth="1"/>
    <col min="2826" max="2826" width="10.5703125" style="129" customWidth="1"/>
    <col min="2827" max="2827" width="13.85546875" style="129" customWidth="1"/>
    <col min="2828" max="2828" width="11.7109375" style="129" customWidth="1"/>
    <col min="2829" max="2829" width="0" style="129" hidden="1" customWidth="1"/>
    <col min="2830" max="2830" width="35.140625" style="129" customWidth="1"/>
    <col min="2831" max="2831" width="36.28515625" style="129" customWidth="1"/>
    <col min="2832" max="3064" width="9.140625" style="129"/>
    <col min="3065" max="3065" width="3.5703125" style="129" customWidth="1"/>
    <col min="3066" max="3066" width="25.7109375" style="129" customWidth="1"/>
    <col min="3067" max="3067" width="11.5703125" style="129" customWidth="1"/>
    <col min="3068" max="3068" width="18.42578125" style="129" customWidth="1"/>
    <col min="3069" max="3069" width="10.140625" style="129" customWidth="1"/>
    <col min="3070" max="3070" width="15.5703125" style="129" customWidth="1"/>
    <col min="3071" max="3071" width="16" style="129" customWidth="1"/>
    <col min="3072" max="3072" width="7" style="129" customWidth="1"/>
    <col min="3073" max="3073" width="14.42578125" style="129" customWidth="1"/>
    <col min="3074" max="3074" width="11" style="129" customWidth="1"/>
    <col min="3075" max="3076" width="13.85546875" style="129" customWidth="1"/>
    <col min="3077" max="3077" width="12.140625" style="129" customWidth="1"/>
    <col min="3078" max="3078" width="13.85546875" style="129" customWidth="1"/>
    <col min="3079" max="3079" width="11.5703125" style="129" customWidth="1"/>
    <col min="3080" max="3080" width="15.140625" style="129" customWidth="1"/>
    <col min="3081" max="3081" width="13.85546875" style="129" customWidth="1"/>
    <col min="3082" max="3082" width="10.5703125" style="129" customWidth="1"/>
    <col min="3083" max="3083" width="13.85546875" style="129" customWidth="1"/>
    <col min="3084" max="3084" width="11.7109375" style="129" customWidth="1"/>
    <col min="3085" max="3085" width="0" style="129" hidden="1" customWidth="1"/>
    <col min="3086" max="3086" width="35.140625" style="129" customWidth="1"/>
    <col min="3087" max="3087" width="36.28515625" style="129" customWidth="1"/>
    <col min="3088" max="3320" width="9.140625" style="129"/>
    <col min="3321" max="3321" width="3.5703125" style="129" customWidth="1"/>
    <col min="3322" max="3322" width="25.7109375" style="129" customWidth="1"/>
    <col min="3323" max="3323" width="11.5703125" style="129" customWidth="1"/>
    <col min="3324" max="3324" width="18.42578125" style="129" customWidth="1"/>
    <col min="3325" max="3325" width="10.140625" style="129" customWidth="1"/>
    <col min="3326" max="3326" width="15.5703125" style="129" customWidth="1"/>
    <col min="3327" max="3327" width="16" style="129" customWidth="1"/>
    <col min="3328" max="3328" width="7" style="129" customWidth="1"/>
    <col min="3329" max="3329" width="14.42578125" style="129" customWidth="1"/>
    <col min="3330" max="3330" width="11" style="129" customWidth="1"/>
    <col min="3331" max="3332" width="13.85546875" style="129" customWidth="1"/>
    <col min="3333" max="3333" width="12.140625" style="129" customWidth="1"/>
    <col min="3334" max="3334" width="13.85546875" style="129" customWidth="1"/>
    <col min="3335" max="3335" width="11.5703125" style="129" customWidth="1"/>
    <col min="3336" max="3336" width="15.140625" style="129" customWidth="1"/>
    <col min="3337" max="3337" width="13.85546875" style="129" customWidth="1"/>
    <col min="3338" max="3338" width="10.5703125" style="129" customWidth="1"/>
    <col min="3339" max="3339" width="13.85546875" style="129" customWidth="1"/>
    <col min="3340" max="3340" width="11.7109375" style="129" customWidth="1"/>
    <col min="3341" max="3341" width="0" style="129" hidden="1" customWidth="1"/>
    <col min="3342" max="3342" width="35.140625" style="129" customWidth="1"/>
    <col min="3343" max="3343" width="36.28515625" style="129" customWidth="1"/>
    <col min="3344" max="3576" width="9.140625" style="129"/>
    <col min="3577" max="3577" width="3.5703125" style="129" customWidth="1"/>
    <col min="3578" max="3578" width="25.7109375" style="129" customWidth="1"/>
    <col min="3579" max="3579" width="11.5703125" style="129" customWidth="1"/>
    <col min="3580" max="3580" width="18.42578125" style="129" customWidth="1"/>
    <col min="3581" max="3581" width="10.140625" style="129" customWidth="1"/>
    <col min="3582" max="3582" width="15.5703125" style="129" customWidth="1"/>
    <col min="3583" max="3583" width="16" style="129" customWidth="1"/>
    <col min="3584" max="3584" width="7" style="129" customWidth="1"/>
    <col min="3585" max="3585" width="14.42578125" style="129" customWidth="1"/>
    <col min="3586" max="3586" width="11" style="129" customWidth="1"/>
    <col min="3587" max="3588" width="13.85546875" style="129" customWidth="1"/>
    <col min="3589" max="3589" width="12.140625" style="129" customWidth="1"/>
    <col min="3590" max="3590" width="13.85546875" style="129" customWidth="1"/>
    <col min="3591" max="3591" width="11.5703125" style="129" customWidth="1"/>
    <col min="3592" max="3592" width="15.140625" style="129" customWidth="1"/>
    <col min="3593" max="3593" width="13.85546875" style="129" customWidth="1"/>
    <col min="3594" max="3594" width="10.5703125" style="129" customWidth="1"/>
    <col min="3595" max="3595" width="13.85546875" style="129" customWidth="1"/>
    <col min="3596" max="3596" width="11.7109375" style="129" customWidth="1"/>
    <col min="3597" max="3597" width="0" style="129" hidden="1" customWidth="1"/>
    <col min="3598" max="3598" width="35.140625" style="129" customWidth="1"/>
    <col min="3599" max="3599" width="36.28515625" style="129" customWidth="1"/>
    <col min="3600" max="3832" width="9.140625" style="129"/>
    <col min="3833" max="3833" width="3.5703125" style="129" customWidth="1"/>
    <col min="3834" max="3834" width="25.7109375" style="129" customWidth="1"/>
    <col min="3835" max="3835" width="11.5703125" style="129" customWidth="1"/>
    <col min="3836" max="3836" width="18.42578125" style="129" customWidth="1"/>
    <col min="3837" max="3837" width="10.140625" style="129" customWidth="1"/>
    <col min="3838" max="3838" width="15.5703125" style="129" customWidth="1"/>
    <col min="3839" max="3839" width="16" style="129" customWidth="1"/>
    <col min="3840" max="3840" width="7" style="129" customWidth="1"/>
    <col min="3841" max="3841" width="14.42578125" style="129" customWidth="1"/>
    <col min="3842" max="3842" width="11" style="129" customWidth="1"/>
    <col min="3843" max="3844" width="13.85546875" style="129" customWidth="1"/>
    <col min="3845" max="3845" width="12.140625" style="129" customWidth="1"/>
    <col min="3846" max="3846" width="13.85546875" style="129" customWidth="1"/>
    <col min="3847" max="3847" width="11.5703125" style="129" customWidth="1"/>
    <col min="3848" max="3848" width="15.140625" style="129" customWidth="1"/>
    <col min="3849" max="3849" width="13.85546875" style="129" customWidth="1"/>
    <col min="3850" max="3850" width="10.5703125" style="129" customWidth="1"/>
    <col min="3851" max="3851" width="13.85546875" style="129" customWidth="1"/>
    <col min="3852" max="3852" width="11.7109375" style="129" customWidth="1"/>
    <col min="3853" max="3853" width="0" style="129" hidden="1" customWidth="1"/>
    <col min="3854" max="3854" width="35.140625" style="129" customWidth="1"/>
    <col min="3855" max="3855" width="36.28515625" style="129" customWidth="1"/>
    <col min="3856" max="4088" width="9.140625" style="129"/>
    <col min="4089" max="4089" width="3.5703125" style="129" customWidth="1"/>
    <col min="4090" max="4090" width="25.7109375" style="129" customWidth="1"/>
    <col min="4091" max="4091" width="11.5703125" style="129" customWidth="1"/>
    <col min="4092" max="4092" width="18.42578125" style="129" customWidth="1"/>
    <col min="4093" max="4093" width="10.140625" style="129" customWidth="1"/>
    <col min="4094" max="4094" width="15.5703125" style="129" customWidth="1"/>
    <col min="4095" max="4095" width="16" style="129" customWidth="1"/>
    <col min="4096" max="4096" width="7" style="129" customWidth="1"/>
    <col min="4097" max="4097" width="14.42578125" style="129" customWidth="1"/>
    <col min="4098" max="4098" width="11" style="129" customWidth="1"/>
    <col min="4099" max="4100" width="13.85546875" style="129" customWidth="1"/>
    <col min="4101" max="4101" width="12.140625" style="129" customWidth="1"/>
    <col min="4102" max="4102" width="13.85546875" style="129" customWidth="1"/>
    <col min="4103" max="4103" width="11.5703125" style="129" customWidth="1"/>
    <col min="4104" max="4104" width="15.140625" style="129" customWidth="1"/>
    <col min="4105" max="4105" width="13.85546875" style="129" customWidth="1"/>
    <col min="4106" max="4106" width="10.5703125" style="129" customWidth="1"/>
    <col min="4107" max="4107" width="13.85546875" style="129" customWidth="1"/>
    <col min="4108" max="4108" width="11.7109375" style="129" customWidth="1"/>
    <col min="4109" max="4109" width="0" style="129" hidden="1" customWidth="1"/>
    <col min="4110" max="4110" width="35.140625" style="129" customWidth="1"/>
    <col min="4111" max="4111" width="36.28515625" style="129" customWidth="1"/>
    <col min="4112" max="4344" width="9.140625" style="129"/>
    <col min="4345" max="4345" width="3.5703125" style="129" customWidth="1"/>
    <col min="4346" max="4346" width="25.7109375" style="129" customWidth="1"/>
    <col min="4347" max="4347" width="11.5703125" style="129" customWidth="1"/>
    <col min="4348" max="4348" width="18.42578125" style="129" customWidth="1"/>
    <col min="4349" max="4349" width="10.140625" style="129" customWidth="1"/>
    <col min="4350" max="4350" width="15.5703125" style="129" customWidth="1"/>
    <col min="4351" max="4351" width="16" style="129" customWidth="1"/>
    <col min="4352" max="4352" width="7" style="129" customWidth="1"/>
    <col min="4353" max="4353" width="14.42578125" style="129" customWidth="1"/>
    <col min="4354" max="4354" width="11" style="129" customWidth="1"/>
    <col min="4355" max="4356" width="13.85546875" style="129" customWidth="1"/>
    <col min="4357" max="4357" width="12.140625" style="129" customWidth="1"/>
    <col min="4358" max="4358" width="13.85546875" style="129" customWidth="1"/>
    <col min="4359" max="4359" width="11.5703125" style="129" customWidth="1"/>
    <col min="4360" max="4360" width="15.140625" style="129" customWidth="1"/>
    <col min="4361" max="4361" width="13.85546875" style="129" customWidth="1"/>
    <col min="4362" max="4362" width="10.5703125" style="129" customWidth="1"/>
    <col min="4363" max="4363" width="13.85546875" style="129" customWidth="1"/>
    <col min="4364" max="4364" width="11.7109375" style="129" customWidth="1"/>
    <col min="4365" max="4365" width="0" style="129" hidden="1" customWidth="1"/>
    <col min="4366" max="4366" width="35.140625" style="129" customWidth="1"/>
    <col min="4367" max="4367" width="36.28515625" style="129" customWidth="1"/>
    <col min="4368" max="4600" width="9.140625" style="129"/>
    <col min="4601" max="4601" width="3.5703125" style="129" customWidth="1"/>
    <col min="4602" max="4602" width="25.7109375" style="129" customWidth="1"/>
    <col min="4603" max="4603" width="11.5703125" style="129" customWidth="1"/>
    <col min="4604" max="4604" width="18.42578125" style="129" customWidth="1"/>
    <col min="4605" max="4605" width="10.140625" style="129" customWidth="1"/>
    <col min="4606" max="4606" width="15.5703125" style="129" customWidth="1"/>
    <col min="4607" max="4607" width="16" style="129" customWidth="1"/>
    <col min="4608" max="4608" width="7" style="129" customWidth="1"/>
    <col min="4609" max="4609" width="14.42578125" style="129" customWidth="1"/>
    <col min="4610" max="4610" width="11" style="129" customWidth="1"/>
    <col min="4611" max="4612" width="13.85546875" style="129" customWidth="1"/>
    <col min="4613" max="4613" width="12.140625" style="129" customWidth="1"/>
    <col min="4614" max="4614" width="13.85546875" style="129" customWidth="1"/>
    <col min="4615" max="4615" width="11.5703125" style="129" customWidth="1"/>
    <col min="4616" max="4616" width="15.140625" style="129" customWidth="1"/>
    <col min="4617" max="4617" width="13.85546875" style="129" customWidth="1"/>
    <col min="4618" max="4618" width="10.5703125" style="129" customWidth="1"/>
    <col min="4619" max="4619" width="13.85546875" style="129" customWidth="1"/>
    <col min="4620" max="4620" width="11.7109375" style="129" customWidth="1"/>
    <col min="4621" max="4621" width="0" style="129" hidden="1" customWidth="1"/>
    <col min="4622" max="4622" width="35.140625" style="129" customWidth="1"/>
    <col min="4623" max="4623" width="36.28515625" style="129" customWidth="1"/>
    <col min="4624" max="4856" width="9.140625" style="129"/>
    <col min="4857" max="4857" width="3.5703125" style="129" customWidth="1"/>
    <col min="4858" max="4858" width="25.7109375" style="129" customWidth="1"/>
    <col min="4859" max="4859" width="11.5703125" style="129" customWidth="1"/>
    <col min="4860" max="4860" width="18.42578125" style="129" customWidth="1"/>
    <col min="4861" max="4861" width="10.140625" style="129" customWidth="1"/>
    <col min="4862" max="4862" width="15.5703125" style="129" customWidth="1"/>
    <col min="4863" max="4863" width="16" style="129" customWidth="1"/>
    <col min="4864" max="4864" width="7" style="129" customWidth="1"/>
    <col min="4865" max="4865" width="14.42578125" style="129" customWidth="1"/>
    <col min="4866" max="4866" width="11" style="129" customWidth="1"/>
    <col min="4867" max="4868" width="13.85546875" style="129" customWidth="1"/>
    <col min="4869" max="4869" width="12.140625" style="129" customWidth="1"/>
    <col min="4870" max="4870" width="13.85546875" style="129" customWidth="1"/>
    <col min="4871" max="4871" width="11.5703125" style="129" customWidth="1"/>
    <col min="4872" max="4872" width="15.140625" style="129" customWidth="1"/>
    <col min="4873" max="4873" width="13.85546875" style="129" customWidth="1"/>
    <col min="4874" max="4874" width="10.5703125" style="129" customWidth="1"/>
    <col min="4875" max="4875" width="13.85546875" style="129" customWidth="1"/>
    <col min="4876" max="4876" width="11.7109375" style="129" customWidth="1"/>
    <col min="4877" max="4877" width="0" style="129" hidden="1" customWidth="1"/>
    <col min="4878" max="4878" width="35.140625" style="129" customWidth="1"/>
    <col min="4879" max="4879" width="36.28515625" style="129" customWidth="1"/>
    <col min="4880" max="5112" width="9.140625" style="129"/>
    <col min="5113" max="5113" width="3.5703125" style="129" customWidth="1"/>
    <col min="5114" max="5114" width="25.7109375" style="129" customWidth="1"/>
    <col min="5115" max="5115" width="11.5703125" style="129" customWidth="1"/>
    <col min="5116" max="5116" width="18.42578125" style="129" customWidth="1"/>
    <col min="5117" max="5117" width="10.140625" style="129" customWidth="1"/>
    <col min="5118" max="5118" width="15.5703125" style="129" customWidth="1"/>
    <col min="5119" max="5119" width="16" style="129" customWidth="1"/>
    <col min="5120" max="5120" width="7" style="129" customWidth="1"/>
    <col min="5121" max="5121" width="14.42578125" style="129" customWidth="1"/>
    <col min="5122" max="5122" width="11" style="129" customWidth="1"/>
    <col min="5123" max="5124" width="13.85546875" style="129" customWidth="1"/>
    <col min="5125" max="5125" width="12.140625" style="129" customWidth="1"/>
    <col min="5126" max="5126" width="13.85546875" style="129" customWidth="1"/>
    <col min="5127" max="5127" width="11.5703125" style="129" customWidth="1"/>
    <col min="5128" max="5128" width="15.140625" style="129" customWidth="1"/>
    <col min="5129" max="5129" width="13.85546875" style="129" customWidth="1"/>
    <col min="5130" max="5130" width="10.5703125" style="129" customWidth="1"/>
    <col min="5131" max="5131" width="13.85546875" style="129" customWidth="1"/>
    <col min="5132" max="5132" width="11.7109375" style="129" customWidth="1"/>
    <col min="5133" max="5133" width="0" style="129" hidden="1" customWidth="1"/>
    <col min="5134" max="5134" width="35.140625" style="129" customWidth="1"/>
    <col min="5135" max="5135" width="36.28515625" style="129" customWidth="1"/>
    <col min="5136" max="5368" width="9.140625" style="129"/>
    <col min="5369" max="5369" width="3.5703125" style="129" customWidth="1"/>
    <col min="5370" max="5370" width="25.7109375" style="129" customWidth="1"/>
    <col min="5371" max="5371" width="11.5703125" style="129" customWidth="1"/>
    <col min="5372" max="5372" width="18.42578125" style="129" customWidth="1"/>
    <col min="5373" max="5373" width="10.140625" style="129" customWidth="1"/>
    <col min="5374" max="5374" width="15.5703125" style="129" customWidth="1"/>
    <col min="5375" max="5375" width="16" style="129" customWidth="1"/>
    <col min="5376" max="5376" width="7" style="129" customWidth="1"/>
    <col min="5377" max="5377" width="14.42578125" style="129" customWidth="1"/>
    <col min="5378" max="5378" width="11" style="129" customWidth="1"/>
    <col min="5379" max="5380" width="13.85546875" style="129" customWidth="1"/>
    <col min="5381" max="5381" width="12.140625" style="129" customWidth="1"/>
    <col min="5382" max="5382" width="13.85546875" style="129" customWidth="1"/>
    <col min="5383" max="5383" width="11.5703125" style="129" customWidth="1"/>
    <col min="5384" max="5384" width="15.140625" style="129" customWidth="1"/>
    <col min="5385" max="5385" width="13.85546875" style="129" customWidth="1"/>
    <col min="5386" max="5386" width="10.5703125" style="129" customWidth="1"/>
    <col min="5387" max="5387" width="13.85546875" style="129" customWidth="1"/>
    <col min="5388" max="5388" width="11.7109375" style="129" customWidth="1"/>
    <col min="5389" max="5389" width="0" style="129" hidden="1" customWidth="1"/>
    <col min="5390" max="5390" width="35.140625" style="129" customWidth="1"/>
    <col min="5391" max="5391" width="36.28515625" style="129" customWidth="1"/>
    <col min="5392" max="5624" width="9.140625" style="129"/>
    <col min="5625" max="5625" width="3.5703125" style="129" customWidth="1"/>
    <col min="5626" max="5626" width="25.7109375" style="129" customWidth="1"/>
    <col min="5627" max="5627" width="11.5703125" style="129" customWidth="1"/>
    <col min="5628" max="5628" width="18.42578125" style="129" customWidth="1"/>
    <col min="5629" max="5629" width="10.140625" style="129" customWidth="1"/>
    <col min="5630" max="5630" width="15.5703125" style="129" customWidth="1"/>
    <col min="5631" max="5631" width="16" style="129" customWidth="1"/>
    <col min="5632" max="5632" width="7" style="129" customWidth="1"/>
    <col min="5633" max="5633" width="14.42578125" style="129" customWidth="1"/>
    <col min="5634" max="5634" width="11" style="129" customWidth="1"/>
    <col min="5635" max="5636" width="13.85546875" style="129" customWidth="1"/>
    <col min="5637" max="5637" width="12.140625" style="129" customWidth="1"/>
    <col min="5638" max="5638" width="13.85546875" style="129" customWidth="1"/>
    <col min="5639" max="5639" width="11.5703125" style="129" customWidth="1"/>
    <col min="5640" max="5640" width="15.140625" style="129" customWidth="1"/>
    <col min="5641" max="5641" width="13.85546875" style="129" customWidth="1"/>
    <col min="5642" max="5642" width="10.5703125" style="129" customWidth="1"/>
    <col min="5643" max="5643" width="13.85546875" style="129" customWidth="1"/>
    <col min="5644" max="5644" width="11.7109375" style="129" customWidth="1"/>
    <col min="5645" max="5645" width="0" style="129" hidden="1" customWidth="1"/>
    <col min="5646" max="5646" width="35.140625" style="129" customWidth="1"/>
    <col min="5647" max="5647" width="36.28515625" style="129" customWidth="1"/>
    <col min="5648" max="5880" width="9.140625" style="129"/>
    <col min="5881" max="5881" width="3.5703125" style="129" customWidth="1"/>
    <col min="5882" max="5882" width="25.7109375" style="129" customWidth="1"/>
    <col min="5883" max="5883" width="11.5703125" style="129" customWidth="1"/>
    <col min="5884" max="5884" width="18.42578125" style="129" customWidth="1"/>
    <col min="5885" max="5885" width="10.140625" style="129" customWidth="1"/>
    <col min="5886" max="5886" width="15.5703125" style="129" customWidth="1"/>
    <col min="5887" max="5887" width="16" style="129" customWidth="1"/>
    <col min="5888" max="5888" width="7" style="129" customWidth="1"/>
    <col min="5889" max="5889" width="14.42578125" style="129" customWidth="1"/>
    <col min="5890" max="5890" width="11" style="129" customWidth="1"/>
    <col min="5891" max="5892" width="13.85546875" style="129" customWidth="1"/>
    <col min="5893" max="5893" width="12.140625" style="129" customWidth="1"/>
    <col min="5894" max="5894" width="13.85546875" style="129" customWidth="1"/>
    <col min="5895" max="5895" width="11.5703125" style="129" customWidth="1"/>
    <col min="5896" max="5896" width="15.140625" style="129" customWidth="1"/>
    <col min="5897" max="5897" width="13.85546875" style="129" customWidth="1"/>
    <col min="5898" max="5898" width="10.5703125" style="129" customWidth="1"/>
    <col min="5899" max="5899" width="13.85546875" style="129" customWidth="1"/>
    <col min="5900" max="5900" width="11.7109375" style="129" customWidth="1"/>
    <col min="5901" max="5901" width="0" style="129" hidden="1" customWidth="1"/>
    <col min="5902" max="5902" width="35.140625" style="129" customWidth="1"/>
    <col min="5903" max="5903" width="36.28515625" style="129" customWidth="1"/>
    <col min="5904" max="6136" width="9.140625" style="129"/>
    <col min="6137" max="6137" width="3.5703125" style="129" customWidth="1"/>
    <col min="6138" max="6138" width="25.7109375" style="129" customWidth="1"/>
    <col min="6139" max="6139" width="11.5703125" style="129" customWidth="1"/>
    <col min="6140" max="6140" width="18.42578125" style="129" customWidth="1"/>
    <col min="6141" max="6141" width="10.140625" style="129" customWidth="1"/>
    <col min="6142" max="6142" width="15.5703125" style="129" customWidth="1"/>
    <col min="6143" max="6143" width="16" style="129" customWidth="1"/>
    <col min="6144" max="6144" width="7" style="129" customWidth="1"/>
    <col min="6145" max="6145" width="14.42578125" style="129" customWidth="1"/>
    <col min="6146" max="6146" width="11" style="129" customWidth="1"/>
    <col min="6147" max="6148" width="13.85546875" style="129" customWidth="1"/>
    <col min="6149" max="6149" width="12.140625" style="129" customWidth="1"/>
    <col min="6150" max="6150" width="13.85546875" style="129" customWidth="1"/>
    <col min="6151" max="6151" width="11.5703125" style="129" customWidth="1"/>
    <col min="6152" max="6152" width="15.140625" style="129" customWidth="1"/>
    <col min="6153" max="6153" width="13.85546875" style="129" customWidth="1"/>
    <col min="6154" max="6154" width="10.5703125" style="129" customWidth="1"/>
    <col min="6155" max="6155" width="13.85546875" style="129" customWidth="1"/>
    <col min="6156" max="6156" width="11.7109375" style="129" customWidth="1"/>
    <col min="6157" max="6157" width="0" style="129" hidden="1" customWidth="1"/>
    <col min="6158" max="6158" width="35.140625" style="129" customWidth="1"/>
    <col min="6159" max="6159" width="36.28515625" style="129" customWidth="1"/>
    <col min="6160" max="6392" width="9.140625" style="129"/>
    <col min="6393" max="6393" width="3.5703125" style="129" customWidth="1"/>
    <col min="6394" max="6394" width="25.7109375" style="129" customWidth="1"/>
    <col min="6395" max="6395" width="11.5703125" style="129" customWidth="1"/>
    <col min="6396" max="6396" width="18.42578125" style="129" customWidth="1"/>
    <col min="6397" max="6397" width="10.140625" style="129" customWidth="1"/>
    <col min="6398" max="6398" width="15.5703125" style="129" customWidth="1"/>
    <col min="6399" max="6399" width="16" style="129" customWidth="1"/>
    <col min="6400" max="6400" width="7" style="129" customWidth="1"/>
    <col min="6401" max="6401" width="14.42578125" style="129" customWidth="1"/>
    <col min="6402" max="6402" width="11" style="129" customWidth="1"/>
    <col min="6403" max="6404" width="13.85546875" style="129" customWidth="1"/>
    <col min="6405" max="6405" width="12.140625" style="129" customWidth="1"/>
    <col min="6406" max="6406" width="13.85546875" style="129" customWidth="1"/>
    <col min="6407" max="6407" width="11.5703125" style="129" customWidth="1"/>
    <col min="6408" max="6408" width="15.140625" style="129" customWidth="1"/>
    <col min="6409" max="6409" width="13.85546875" style="129" customWidth="1"/>
    <col min="6410" max="6410" width="10.5703125" style="129" customWidth="1"/>
    <col min="6411" max="6411" width="13.85546875" style="129" customWidth="1"/>
    <col min="6412" max="6412" width="11.7109375" style="129" customWidth="1"/>
    <col min="6413" max="6413" width="0" style="129" hidden="1" customWidth="1"/>
    <col min="6414" max="6414" width="35.140625" style="129" customWidth="1"/>
    <col min="6415" max="6415" width="36.28515625" style="129" customWidth="1"/>
    <col min="6416" max="6648" width="9.140625" style="129"/>
    <col min="6649" max="6649" width="3.5703125" style="129" customWidth="1"/>
    <col min="6650" max="6650" width="25.7109375" style="129" customWidth="1"/>
    <col min="6651" max="6651" width="11.5703125" style="129" customWidth="1"/>
    <col min="6652" max="6652" width="18.42578125" style="129" customWidth="1"/>
    <col min="6653" max="6653" width="10.140625" style="129" customWidth="1"/>
    <col min="6654" max="6654" width="15.5703125" style="129" customWidth="1"/>
    <col min="6655" max="6655" width="16" style="129" customWidth="1"/>
    <col min="6656" max="6656" width="7" style="129" customWidth="1"/>
    <col min="6657" max="6657" width="14.42578125" style="129" customWidth="1"/>
    <col min="6658" max="6658" width="11" style="129" customWidth="1"/>
    <col min="6659" max="6660" width="13.85546875" style="129" customWidth="1"/>
    <col min="6661" max="6661" width="12.140625" style="129" customWidth="1"/>
    <col min="6662" max="6662" width="13.85546875" style="129" customWidth="1"/>
    <col min="6663" max="6663" width="11.5703125" style="129" customWidth="1"/>
    <col min="6664" max="6664" width="15.140625" style="129" customWidth="1"/>
    <col min="6665" max="6665" width="13.85546875" style="129" customWidth="1"/>
    <col min="6666" max="6666" width="10.5703125" style="129" customWidth="1"/>
    <col min="6667" max="6667" width="13.85546875" style="129" customWidth="1"/>
    <col min="6668" max="6668" width="11.7109375" style="129" customWidth="1"/>
    <col min="6669" max="6669" width="0" style="129" hidden="1" customWidth="1"/>
    <col min="6670" max="6670" width="35.140625" style="129" customWidth="1"/>
    <col min="6671" max="6671" width="36.28515625" style="129" customWidth="1"/>
    <col min="6672" max="6904" width="9.140625" style="129"/>
    <col min="6905" max="6905" width="3.5703125" style="129" customWidth="1"/>
    <col min="6906" max="6906" width="25.7109375" style="129" customWidth="1"/>
    <col min="6907" max="6907" width="11.5703125" style="129" customWidth="1"/>
    <col min="6908" max="6908" width="18.42578125" style="129" customWidth="1"/>
    <col min="6909" max="6909" width="10.140625" style="129" customWidth="1"/>
    <col min="6910" max="6910" width="15.5703125" style="129" customWidth="1"/>
    <col min="6911" max="6911" width="16" style="129" customWidth="1"/>
    <col min="6912" max="6912" width="7" style="129" customWidth="1"/>
    <col min="6913" max="6913" width="14.42578125" style="129" customWidth="1"/>
    <col min="6914" max="6914" width="11" style="129" customWidth="1"/>
    <col min="6915" max="6916" width="13.85546875" style="129" customWidth="1"/>
    <col min="6917" max="6917" width="12.140625" style="129" customWidth="1"/>
    <col min="6918" max="6918" width="13.85546875" style="129" customWidth="1"/>
    <col min="6919" max="6919" width="11.5703125" style="129" customWidth="1"/>
    <col min="6920" max="6920" width="15.140625" style="129" customWidth="1"/>
    <col min="6921" max="6921" width="13.85546875" style="129" customWidth="1"/>
    <col min="6922" max="6922" width="10.5703125" style="129" customWidth="1"/>
    <col min="6923" max="6923" width="13.85546875" style="129" customWidth="1"/>
    <col min="6924" max="6924" width="11.7109375" style="129" customWidth="1"/>
    <col min="6925" max="6925" width="0" style="129" hidden="1" customWidth="1"/>
    <col min="6926" max="6926" width="35.140625" style="129" customWidth="1"/>
    <col min="6927" max="6927" width="36.28515625" style="129" customWidth="1"/>
    <col min="6928" max="7160" width="9.140625" style="129"/>
    <col min="7161" max="7161" width="3.5703125" style="129" customWidth="1"/>
    <col min="7162" max="7162" width="25.7109375" style="129" customWidth="1"/>
    <col min="7163" max="7163" width="11.5703125" style="129" customWidth="1"/>
    <col min="7164" max="7164" width="18.42578125" style="129" customWidth="1"/>
    <col min="7165" max="7165" width="10.140625" style="129" customWidth="1"/>
    <col min="7166" max="7166" width="15.5703125" style="129" customWidth="1"/>
    <col min="7167" max="7167" width="16" style="129" customWidth="1"/>
    <col min="7168" max="7168" width="7" style="129" customWidth="1"/>
    <col min="7169" max="7169" width="14.42578125" style="129" customWidth="1"/>
    <col min="7170" max="7170" width="11" style="129" customWidth="1"/>
    <col min="7171" max="7172" width="13.85546875" style="129" customWidth="1"/>
    <col min="7173" max="7173" width="12.140625" style="129" customWidth="1"/>
    <col min="7174" max="7174" width="13.85546875" style="129" customWidth="1"/>
    <col min="7175" max="7175" width="11.5703125" style="129" customWidth="1"/>
    <col min="7176" max="7176" width="15.140625" style="129" customWidth="1"/>
    <col min="7177" max="7177" width="13.85546875" style="129" customWidth="1"/>
    <col min="7178" max="7178" width="10.5703125" style="129" customWidth="1"/>
    <col min="7179" max="7179" width="13.85546875" style="129" customWidth="1"/>
    <col min="7180" max="7180" width="11.7109375" style="129" customWidth="1"/>
    <col min="7181" max="7181" width="0" style="129" hidden="1" customWidth="1"/>
    <col min="7182" max="7182" width="35.140625" style="129" customWidth="1"/>
    <col min="7183" max="7183" width="36.28515625" style="129" customWidth="1"/>
    <col min="7184" max="7416" width="9.140625" style="129"/>
    <col min="7417" max="7417" width="3.5703125" style="129" customWidth="1"/>
    <col min="7418" max="7418" width="25.7109375" style="129" customWidth="1"/>
    <col min="7419" max="7419" width="11.5703125" style="129" customWidth="1"/>
    <col min="7420" max="7420" width="18.42578125" style="129" customWidth="1"/>
    <col min="7421" max="7421" width="10.140625" style="129" customWidth="1"/>
    <col min="7422" max="7422" width="15.5703125" style="129" customWidth="1"/>
    <col min="7423" max="7423" width="16" style="129" customWidth="1"/>
    <col min="7424" max="7424" width="7" style="129" customWidth="1"/>
    <col min="7425" max="7425" width="14.42578125" style="129" customWidth="1"/>
    <col min="7426" max="7426" width="11" style="129" customWidth="1"/>
    <col min="7427" max="7428" width="13.85546875" style="129" customWidth="1"/>
    <col min="7429" max="7429" width="12.140625" style="129" customWidth="1"/>
    <col min="7430" max="7430" width="13.85546875" style="129" customWidth="1"/>
    <col min="7431" max="7431" width="11.5703125" style="129" customWidth="1"/>
    <col min="7432" max="7432" width="15.140625" style="129" customWidth="1"/>
    <col min="7433" max="7433" width="13.85546875" style="129" customWidth="1"/>
    <col min="7434" max="7434" width="10.5703125" style="129" customWidth="1"/>
    <col min="7435" max="7435" width="13.85546875" style="129" customWidth="1"/>
    <col min="7436" max="7436" width="11.7109375" style="129" customWidth="1"/>
    <col min="7437" max="7437" width="0" style="129" hidden="1" customWidth="1"/>
    <col min="7438" max="7438" width="35.140625" style="129" customWidth="1"/>
    <col min="7439" max="7439" width="36.28515625" style="129" customWidth="1"/>
    <col min="7440" max="7672" width="9.140625" style="129"/>
    <col min="7673" max="7673" width="3.5703125" style="129" customWidth="1"/>
    <col min="7674" max="7674" width="25.7109375" style="129" customWidth="1"/>
    <col min="7675" max="7675" width="11.5703125" style="129" customWidth="1"/>
    <col min="7676" max="7676" width="18.42578125" style="129" customWidth="1"/>
    <col min="7677" max="7677" width="10.140625" style="129" customWidth="1"/>
    <col min="7678" max="7678" width="15.5703125" style="129" customWidth="1"/>
    <col min="7679" max="7679" width="16" style="129" customWidth="1"/>
    <col min="7680" max="7680" width="7" style="129" customWidth="1"/>
    <col min="7681" max="7681" width="14.42578125" style="129" customWidth="1"/>
    <col min="7682" max="7682" width="11" style="129" customWidth="1"/>
    <col min="7683" max="7684" width="13.85546875" style="129" customWidth="1"/>
    <col min="7685" max="7685" width="12.140625" style="129" customWidth="1"/>
    <col min="7686" max="7686" width="13.85546875" style="129" customWidth="1"/>
    <col min="7687" max="7687" width="11.5703125" style="129" customWidth="1"/>
    <col min="7688" max="7688" width="15.140625" style="129" customWidth="1"/>
    <col min="7689" max="7689" width="13.85546875" style="129" customWidth="1"/>
    <col min="7690" max="7690" width="10.5703125" style="129" customWidth="1"/>
    <col min="7691" max="7691" width="13.85546875" style="129" customWidth="1"/>
    <col min="7692" max="7692" width="11.7109375" style="129" customWidth="1"/>
    <col min="7693" max="7693" width="0" style="129" hidden="1" customWidth="1"/>
    <col min="7694" max="7694" width="35.140625" style="129" customWidth="1"/>
    <col min="7695" max="7695" width="36.28515625" style="129" customWidth="1"/>
    <col min="7696" max="7928" width="9.140625" style="129"/>
    <col min="7929" max="7929" width="3.5703125" style="129" customWidth="1"/>
    <col min="7930" max="7930" width="25.7109375" style="129" customWidth="1"/>
    <col min="7931" max="7931" width="11.5703125" style="129" customWidth="1"/>
    <col min="7932" max="7932" width="18.42578125" style="129" customWidth="1"/>
    <col min="7933" max="7933" width="10.140625" style="129" customWidth="1"/>
    <col min="7934" max="7934" width="15.5703125" style="129" customWidth="1"/>
    <col min="7935" max="7935" width="16" style="129" customWidth="1"/>
    <col min="7936" max="7936" width="7" style="129" customWidth="1"/>
    <col min="7937" max="7937" width="14.42578125" style="129" customWidth="1"/>
    <col min="7938" max="7938" width="11" style="129" customWidth="1"/>
    <col min="7939" max="7940" width="13.85546875" style="129" customWidth="1"/>
    <col min="7941" max="7941" width="12.140625" style="129" customWidth="1"/>
    <col min="7942" max="7942" width="13.85546875" style="129" customWidth="1"/>
    <col min="7943" max="7943" width="11.5703125" style="129" customWidth="1"/>
    <col min="7944" max="7944" width="15.140625" style="129" customWidth="1"/>
    <col min="7945" max="7945" width="13.85546875" style="129" customWidth="1"/>
    <col min="7946" max="7946" width="10.5703125" style="129" customWidth="1"/>
    <col min="7947" max="7947" width="13.85546875" style="129" customWidth="1"/>
    <col min="7948" max="7948" width="11.7109375" style="129" customWidth="1"/>
    <col min="7949" max="7949" width="0" style="129" hidden="1" customWidth="1"/>
    <col min="7950" max="7950" width="35.140625" style="129" customWidth="1"/>
    <col min="7951" max="7951" width="36.28515625" style="129" customWidth="1"/>
    <col min="7952" max="8184" width="9.140625" style="129"/>
    <col min="8185" max="8185" width="3.5703125" style="129" customWidth="1"/>
    <col min="8186" max="8186" width="25.7109375" style="129" customWidth="1"/>
    <col min="8187" max="8187" width="11.5703125" style="129" customWidth="1"/>
    <col min="8188" max="8188" width="18.42578125" style="129" customWidth="1"/>
    <col min="8189" max="8189" width="10.140625" style="129" customWidth="1"/>
    <col min="8190" max="8190" width="15.5703125" style="129" customWidth="1"/>
    <col min="8191" max="8191" width="16" style="129" customWidth="1"/>
    <col min="8192" max="8192" width="7" style="129" customWidth="1"/>
    <col min="8193" max="8193" width="14.42578125" style="129" customWidth="1"/>
    <col min="8194" max="8194" width="11" style="129" customWidth="1"/>
    <col min="8195" max="8196" width="13.85546875" style="129" customWidth="1"/>
    <col min="8197" max="8197" width="12.140625" style="129" customWidth="1"/>
    <col min="8198" max="8198" width="13.85546875" style="129" customWidth="1"/>
    <col min="8199" max="8199" width="11.5703125" style="129" customWidth="1"/>
    <col min="8200" max="8200" width="15.140625" style="129" customWidth="1"/>
    <col min="8201" max="8201" width="13.85546875" style="129" customWidth="1"/>
    <col min="8202" max="8202" width="10.5703125" style="129" customWidth="1"/>
    <col min="8203" max="8203" width="13.85546875" style="129" customWidth="1"/>
    <col min="8204" max="8204" width="11.7109375" style="129" customWidth="1"/>
    <col min="8205" max="8205" width="0" style="129" hidden="1" customWidth="1"/>
    <col min="8206" max="8206" width="35.140625" style="129" customWidth="1"/>
    <col min="8207" max="8207" width="36.28515625" style="129" customWidth="1"/>
    <col min="8208" max="8440" width="9.140625" style="129"/>
    <col min="8441" max="8441" width="3.5703125" style="129" customWidth="1"/>
    <col min="8442" max="8442" width="25.7109375" style="129" customWidth="1"/>
    <col min="8443" max="8443" width="11.5703125" style="129" customWidth="1"/>
    <col min="8444" max="8444" width="18.42578125" style="129" customWidth="1"/>
    <col min="8445" max="8445" width="10.140625" style="129" customWidth="1"/>
    <col min="8446" max="8446" width="15.5703125" style="129" customWidth="1"/>
    <col min="8447" max="8447" width="16" style="129" customWidth="1"/>
    <col min="8448" max="8448" width="7" style="129" customWidth="1"/>
    <col min="8449" max="8449" width="14.42578125" style="129" customWidth="1"/>
    <col min="8450" max="8450" width="11" style="129" customWidth="1"/>
    <col min="8451" max="8452" width="13.85546875" style="129" customWidth="1"/>
    <col min="8453" max="8453" width="12.140625" style="129" customWidth="1"/>
    <col min="8454" max="8454" width="13.85546875" style="129" customWidth="1"/>
    <col min="8455" max="8455" width="11.5703125" style="129" customWidth="1"/>
    <col min="8456" max="8456" width="15.140625" style="129" customWidth="1"/>
    <col min="8457" max="8457" width="13.85546875" style="129" customWidth="1"/>
    <col min="8458" max="8458" width="10.5703125" style="129" customWidth="1"/>
    <col min="8459" max="8459" width="13.85546875" style="129" customWidth="1"/>
    <col min="8460" max="8460" width="11.7109375" style="129" customWidth="1"/>
    <col min="8461" max="8461" width="0" style="129" hidden="1" customWidth="1"/>
    <col min="8462" max="8462" width="35.140625" style="129" customWidth="1"/>
    <col min="8463" max="8463" width="36.28515625" style="129" customWidth="1"/>
    <col min="8464" max="8696" width="9.140625" style="129"/>
    <col min="8697" max="8697" width="3.5703125" style="129" customWidth="1"/>
    <col min="8698" max="8698" width="25.7109375" style="129" customWidth="1"/>
    <col min="8699" max="8699" width="11.5703125" style="129" customWidth="1"/>
    <col min="8700" max="8700" width="18.42578125" style="129" customWidth="1"/>
    <col min="8701" max="8701" width="10.140625" style="129" customWidth="1"/>
    <col min="8702" max="8702" width="15.5703125" style="129" customWidth="1"/>
    <col min="8703" max="8703" width="16" style="129" customWidth="1"/>
    <col min="8704" max="8704" width="7" style="129" customWidth="1"/>
    <col min="8705" max="8705" width="14.42578125" style="129" customWidth="1"/>
    <col min="8706" max="8706" width="11" style="129" customWidth="1"/>
    <col min="8707" max="8708" width="13.85546875" style="129" customWidth="1"/>
    <col min="8709" max="8709" width="12.140625" style="129" customWidth="1"/>
    <col min="8710" max="8710" width="13.85546875" style="129" customWidth="1"/>
    <col min="8711" max="8711" width="11.5703125" style="129" customWidth="1"/>
    <col min="8712" max="8712" width="15.140625" style="129" customWidth="1"/>
    <col min="8713" max="8713" width="13.85546875" style="129" customWidth="1"/>
    <col min="8714" max="8714" width="10.5703125" style="129" customWidth="1"/>
    <col min="8715" max="8715" width="13.85546875" style="129" customWidth="1"/>
    <col min="8716" max="8716" width="11.7109375" style="129" customWidth="1"/>
    <col min="8717" max="8717" width="0" style="129" hidden="1" customWidth="1"/>
    <col min="8718" max="8718" width="35.140625" style="129" customWidth="1"/>
    <col min="8719" max="8719" width="36.28515625" style="129" customWidth="1"/>
    <col min="8720" max="8952" width="9.140625" style="129"/>
    <col min="8953" max="8953" width="3.5703125" style="129" customWidth="1"/>
    <col min="8954" max="8954" width="25.7109375" style="129" customWidth="1"/>
    <col min="8955" max="8955" width="11.5703125" style="129" customWidth="1"/>
    <col min="8956" max="8956" width="18.42578125" style="129" customWidth="1"/>
    <col min="8957" max="8957" width="10.140625" style="129" customWidth="1"/>
    <col min="8958" max="8958" width="15.5703125" style="129" customWidth="1"/>
    <col min="8959" max="8959" width="16" style="129" customWidth="1"/>
    <col min="8960" max="8960" width="7" style="129" customWidth="1"/>
    <col min="8961" max="8961" width="14.42578125" style="129" customWidth="1"/>
    <col min="8962" max="8962" width="11" style="129" customWidth="1"/>
    <col min="8963" max="8964" width="13.85546875" style="129" customWidth="1"/>
    <col min="8965" max="8965" width="12.140625" style="129" customWidth="1"/>
    <col min="8966" max="8966" width="13.85546875" style="129" customWidth="1"/>
    <col min="8967" max="8967" width="11.5703125" style="129" customWidth="1"/>
    <col min="8968" max="8968" width="15.140625" style="129" customWidth="1"/>
    <col min="8969" max="8969" width="13.85546875" style="129" customWidth="1"/>
    <col min="8970" max="8970" width="10.5703125" style="129" customWidth="1"/>
    <col min="8971" max="8971" width="13.85546875" style="129" customWidth="1"/>
    <col min="8972" max="8972" width="11.7109375" style="129" customWidth="1"/>
    <col min="8973" max="8973" width="0" style="129" hidden="1" customWidth="1"/>
    <col min="8974" max="8974" width="35.140625" style="129" customWidth="1"/>
    <col min="8975" max="8975" width="36.28515625" style="129" customWidth="1"/>
    <col min="8976" max="9208" width="9.140625" style="129"/>
    <col min="9209" max="9209" width="3.5703125" style="129" customWidth="1"/>
    <col min="9210" max="9210" width="25.7109375" style="129" customWidth="1"/>
    <col min="9211" max="9211" width="11.5703125" style="129" customWidth="1"/>
    <col min="9212" max="9212" width="18.42578125" style="129" customWidth="1"/>
    <col min="9213" max="9213" width="10.140625" style="129" customWidth="1"/>
    <col min="9214" max="9214" width="15.5703125" style="129" customWidth="1"/>
    <col min="9215" max="9215" width="16" style="129" customWidth="1"/>
    <col min="9216" max="9216" width="7" style="129" customWidth="1"/>
    <col min="9217" max="9217" width="14.42578125" style="129" customWidth="1"/>
    <col min="9218" max="9218" width="11" style="129" customWidth="1"/>
    <col min="9219" max="9220" width="13.85546875" style="129" customWidth="1"/>
    <col min="9221" max="9221" width="12.140625" style="129" customWidth="1"/>
    <col min="9222" max="9222" width="13.85546875" style="129" customWidth="1"/>
    <col min="9223" max="9223" width="11.5703125" style="129" customWidth="1"/>
    <col min="9224" max="9224" width="15.140625" style="129" customWidth="1"/>
    <col min="9225" max="9225" width="13.85546875" style="129" customWidth="1"/>
    <col min="9226" max="9226" width="10.5703125" style="129" customWidth="1"/>
    <col min="9227" max="9227" width="13.85546875" style="129" customWidth="1"/>
    <col min="9228" max="9228" width="11.7109375" style="129" customWidth="1"/>
    <col min="9229" max="9229" width="0" style="129" hidden="1" customWidth="1"/>
    <col min="9230" max="9230" width="35.140625" style="129" customWidth="1"/>
    <col min="9231" max="9231" width="36.28515625" style="129" customWidth="1"/>
    <col min="9232" max="9464" width="9.140625" style="129"/>
    <col min="9465" max="9465" width="3.5703125" style="129" customWidth="1"/>
    <col min="9466" max="9466" width="25.7109375" style="129" customWidth="1"/>
    <col min="9467" max="9467" width="11.5703125" style="129" customWidth="1"/>
    <col min="9468" max="9468" width="18.42578125" style="129" customWidth="1"/>
    <col min="9469" max="9469" width="10.140625" style="129" customWidth="1"/>
    <col min="9470" max="9470" width="15.5703125" style="129" customWidth="1"/>
    <col min="9471" max="9471" width="16" style="129" customWidth="1"/>
    <col min="9472" max="9472" width="7" style="129" customWidth="1"/>
    <col min="9473" max="9473" width="14.42578125" style="129" customWidth="1"/>
    <col min="9474" max="9474" width="11" style="129" customWidth="1"/>
    <col min="9475" max="9476" width="13.85546875" style="129" customWidth="1"/>
    <col min="9477" max="9477" width="12.140625" style="129" customWidth="1"/>
    <col min="9478" max="9478" width="13.85546875" style="129" customWidth="1"/>
    <col min="9479" max="9479" width="11.5703125" style="129" customWidth="1"/>
    <col min="9480" max="9480" width="15.140625" style="129" customWidth="1"/>
    <col min="9481" max="9481" width="13.85546875" style="129" customWidth="1"/>
    <col min="9482" max="9482" width="10.5703125" style="129" customWidth="1"/>
    <col min="9483" max="9483" width="13.85546875" style="129" customWidth="1"/>
    <col min="9484" max="9484" width="11.7109375" style="129" customWidth="1"/>
    <col min="9485" max="9485" width="0" style="129" hidden="1" customWidth="1"/>
    <col min="9486" max="9486" width="35.140625" style="129" customWidth="1"/>
    <col min="9487" max="9487" width="36.28515625" style="129" customWidth="1"/>
    <col min="9488" max="9720" width="9.140625" style="129"/>
    <col min="9721" max="9721" width="3.5703125" style="129" customWidth="1"/>
    <col min="9722" max="9722" width="25.7109375" style="129" customWidth="1"/>
    <col min="9723" max="9723" width="11.5703125" style="129" customWidth="1"/>
    <col min="9724" max="9724" width="18.42578125" style="129" customWidth="1"/>
    <col min="9725" max="9725" width="10.140625" style="129" customWidth="1"/>
    <col min="9726" max="9726" width="15.5703125" style="129" customWidth="1"/>
    <col min="9727" max="9727" width="16" style="129" customWidth="1"/>
    <col min="9728" max="9728" width="7" style="129" customWidth="1"/>
    <col min="9729" max="9729" width="14.42578125" style="129" customWidth="1"/>
    <col min="9730" max="9730" width="11" style="129" customWidth="1"/>
    <col min="9731" max="9732" width="13.85546875" style="129" customWidth="1"/>
    <col min="9733" max="9733" width="12.140625" style="129" customWidth="1"/>
    <col min="9734" max="9734" width="13.85546875" style="129" customWidth="1"/>
    <col min="9735" max="9735" width="11.5703125" style="129" customWidth="1"/>
    <col min="9736" max="9736" width="15.140625" style="129" customWidth="1"/>
    <col min="9737" max="9737" width="13.85546875" style="129" customWidth="1"/>
    <col min="9738" max="9738" width="10.5703125" style="129" customWidth="1"/>
    <col min="9739" max="9739" width="13.85546875" style="129" customWidth="1"/>
    <col min="9740" max="9740" width="11.7109375" style="129" customWidth="1"/>
    <col min="9741" max="9741" width="0" style="129" hidden="1" customWidth="1"/>
    <col min="9742" max="9742" width="35.140625" style="129" customWidth="1"/>
    <col min="9743" max="9743" width="36.28515625" style="129" customWidth="1"/>
    <col min="9744" max="9976" width="9.140625" style="129"/>
    <col min="9977" max="9977" width="3.5703125" style="129" customWidth="1"/>
    <col min="9978" max="9978" width="25.7109375" style="129" customWidth="1"/>
    <col min="9979" max="9979" width="11.5703125" style="129" customWidth="1"/>
    <col min="9980" max="9980" width="18.42578125" style="129" customWidth="1"/>
    <col min="9981" max="9981" width="10.140625" style="129" customWidth="1"/>
    <col min="9982" max="9982" width="15.5703125" style="129" customWidth="1"/>
    <col min="9983" max="9983" width="16" style="129" customWidth="1"/>
    <col min="9984" max="9984" width="7" style="129" customWidth="1"/>
    <col min="9985" max="9985" width="14.42578125" style="129" customWidth="1"/>
    <col min="9986" max="9986" width="11" style="129" customWidth="1"/>
    <col min="9987" max="9988" width="13.85546875" style="129" customWidth="1"/>
    <col min="9989" max="9989" width="12.140625" style="129" customWidth="1"/>
    <col min="9990" max="9990" width="13.85546875" style="129" customWidth="1"/>
    <col min="9991" max="9991" width="11.5703125" style="129" customWidth="1"/>
    <col min="9992" max="9992" width="15.140625" style="129" customWidth="1"/>
    <col min="9993" max="9993" width="13.85546875" style="129" customWidth="1"/>
    <col min="9994" max="9994" width="10.5703125" style="129" customWidth="1"/>
    <col min="9995" max="9995" width="13.85546875" style="129" customWidth="1"/>
    <col min="9996" max="9996" width="11.7109375" style="129" customWidth="1"/>
    <col min="9997" max="9997" width="0" style="129" hidden="1" customWidth="1"/>
    <col min="9998" max="9998" width="35.140625" style="129" customWidth="1"/>
    <col min="9999" max="9999" width="36.28515625" style="129" customWidth="1"/>
    <col min="10000" max="10232" width="9.140625" style="129"/>
    <col min="10233" max="10233" width="3.5703125" style="129" customWidth="1"/>
    <col min="10234" max="10234" width="25.7109375" style="129" customWidth="1"/>
    <col min="10235" max="10235" width="11.5703125" style="129" customWidth="1"/>
    <col min="10236" max="10236" width="18.42578125" style="129" customWidth="1"/>
    <col min="10237" max="10237" width="10.140625" style="129" customWidth="1"/>
    <col min="10238" max="10238" width="15.5703125" style="129" customWidth="1"/>
    <col min="10239" max="10239" width="16" style="129" customWidth="1"/>
    <col min="10240" max="10240" width="7" style="129" customWidth="1"/>
    <col min="10241" max="10241" width="14.42578125" style="129" customWidth="1"/>
    <col min="10242" max="10242" width="11" style="129" customWidth="1"/>
    <col min="10243" max="10244" width="13.85546875" style="129" customWidth="1"/>
    <col min="10245" max="10245" width="12.140625" style="129" customWidth="1"/>
    <col min="10246" max="10246" width="13.85546875" style="129" customWidth="1"/>
    <col min="10247" max="10247" width="11.5703125" style="129" customWidth="1"/>
    <col min="10248" max="10248" width="15.140625" style="129" customWidth="1"/>
    <col min="10249" max="10249" width="13.85546875" style="129" customWidth="1"/>
    <col min="10250" max="10250" width="10.5703125" style="129" customWidth="1"/>
    <col min="10251" max="10251" width="13.85546875" style="129" customWidth="1"/>
    <col min="10252" max="10252" width="11.7109375" style="129" customWidth="1"/>
    <col min="10253" max="10253" width="0" style="129" hidden="1" customWidth="1"/>
    <col min="10254" max="10254" width="35.140625" style="129" customWidth="1"/>
    <col min="10255" max="10255" width="36.28515625" style="129" customWidth="1"/>
    <col min="10256" max="10488" width="9.140625" style="129"/>
    <col min="10489" max="10489" width="3.5703125" style="129" customWidth="1"/>
    <col min="10490" max="10490" width="25.7109375" style="129" customWidth="1"/>
    <col min="10491" max="10491" width="11.5703125" style="129" customWidth="1"/>
    <col min="10492" max="10492" width="18.42578125" style="129" customWidth="1"/>
    <col min="10493" max="10493" width="10.140625" style="129" customWidth="1"/>
    <col min="10494" max="10494" width="15.5703125" style="129" customWidth="1"/>
    <col min="10495" max="10495" width="16" style="129" customWidth="1"/>
    <col min="10496" max="10496" width="7" style="129" customWidth="1"/>
    <col min="10497" max="10497" width="14.42578125" style="129" customWidth="1"/>
    <col min="10498" max="10498" width="11" style="129" customWidth="1"/>
    <col min="10499" max="10500" width="13.85546875" style="129" customWidth="1"/>
    <col min="10501" max="10501" width="12.140625" style="129" customWidth="1"/>
    <col min="10502" max="10502" width="13.85546875" style="129" customWidth="1"/>
    <col min="10503" max="10503" width="11.5703125" style="129" customWidth="1"/>
    <col min="10504" max="10504" width="15.140625" style="129" customWidth="1"/>
    <col min="10505" max="10505" width="13.85546875" style="129" customWidth="1"/>
    <col min="10506" max="10506" width="10.5703125" style="129" customWidth="1"/>
    <col min="10507" max="10507" width="13.85546875" style="129" customWidth="1"/>
    <col min="10508" max="10508" width="11.7109375" style="129" customWidth="1"/>
    <col min="10509" max="10509" width="0" style="129" hidden="1" customWidth="1"/>
    <col min="10510" max="10510" width="35.140625" style="129" customWidth="1"/>
    <col min="10511" max="10511" width="36.28515625" style="129" customWidth="1"/>
    <col min="10512" max="10744" width="9.140625" style="129"/>
    <col min="10745" max="10745" width="3.5703125" style="129" customWidth="1"/>
    <col min="10746" max="10746" width="25.7109375" style="129" customWidth="1"/>
    <col min="10747" max="10747" width="11.5703125" style="129" customWidth="1"/>
    <col min="10748" max="10748" width="18.42578125" style="129" customWidth="1"/>
    <col min="10749" max="10749" width="10.140625" style="129" customWidth="1"/>
    <col min="10750" max="10750" width="15.5703125" style="129" customWidth="1"/>
    <col min="10751" max="10751" width="16" style="129" customWidth="1"/>
    <col min="10752" max="10752" width="7" style="129" customWidth="1"/>
    <col min="10753" max="10753" width="14.42578125" style="129" customWidth="1"/>
    <col min="10754" max="10754" width="11" style="129" customWidth="1"/>
    <col min="10755" max="10756" width="13.85546875" style="129" customWidth="1"/>
    <col min="10757" max="10757" width="12.140625" style="129" customWidth="1"/>
    <col min="10758" max="10758" width="13.85546875" style="129" customWidth="1"/>
    <col min="10759" max="10759" width="11.5703125" style="129" customWidth="1"/>
    <col min="10760" max="10760" width="15.140625" style="129" customWidth="1"/>
    <col min="10761" max="10761" width="13.85546875" style="129" customWidth="1"/>
    <col min="10762" max="10762" width="10.5703125" style="129" customWidth="1"/>
    <col min="10763" max="10763" width="13.85546875" style="129" customWidth="1"/>
    <col min="10764" max="10764" width="11.7109375" style="129" customWidth="1"/>
    <col min="10765" max="10765" width="0" style="129" hidden="1" customWidth="1"/>
    <col min="10766" max="10766" width="35.140625" style="129" customWidth="1"/>
    <col min="10767" max="10767" width="36.28515625" style="129" customWidth="1"/>
    <col min="10768" max="11000" width="9.140625" style="129"/>
    <col min="11001" max="11001" width="3.5703125" style="129" customWidth="1"/>
    <col min="11002" max="11002" width="25.7109375" style="129" customWidth="1"/>
    <col min="11003" max="11003" width="11.5703125" style="129" customWidth="1"/>
    <col min="11004" max="11004" width="18.42578125" style="129" customWidth="1"/>
    <col min="11005" max="11005" width="10.140625" style="129" customWidth="1"/>
    <col min="11006" max="11006" width="15.5703125" style="129" customWidth="1"/>
    <col min="11007" max="11007" width="16" style="129" customWidth="1"/>
    <col min="11008" max="11008" width="7" style="129" customWidth="1"/>
    <col min="11009" max="11009" width="14.42578125" style="129" customWidth="1"/>
    <col min="11010" max="11010" width="11" style="129" customWidth="1"/>
    <col min="11011" max="11012" width="13.85546875" style="129" customWidth="1"/>
    <col min="11013" max="11013" width="12.140625" style="129" customWidth="1"/>
    <col min="11014" max="11014" width="13.85546875" style="129" customWidth="1"/>
    <col min="11015" max="11015" width="11.5703125" style="129" customWidth="1"/>
    <col min="11016" max="11016" width="15.140625" style="129" customWidth="1"/>
    <col min="11017" max="11017" width="13.85546875" style="129" customWidth="1"/>
    <col min="11018" max="11018" width="10.5703125" style="129" customWidth="1"/>
    <col min="11019" max="11019" width="13.85546875" style="129" customWidth="1"/>
    <col min="11020" max="11020" width="11.7109375" style="129" customWidth="1"/>
    <col min="11021" max="11021" width="0" style="129" hidden="1" customWidth="1"/>
    <col min="11022" max="11022" width="35.140625" style="129" customWidth="1"/>
    <col min="11023" max="11023" width="36.28515625" style="129" customWidth="1"/>
    <col min="11024" max="11256" width="9.140625" style="129"/>
    <col min="11257" max="11257" width="3.5703125" style="129" customWidth="1"/>
    <col min="11258" max="11258" width="25.7109375" style="129" customWidth="1"/>
    <col min="11259" max="11259" width="11.5703125" style="129" customWidth="1"/>
    <col min="11260" max="11260" width="18.42578125" style="129" customWidth="1"/>
    <col min="11261" max="11261" width="10.140625" style="129" customWidth="1"/>
    <col min="11262" max="11262" width="15.5703125" style="129" customWidth="1"/>
    <col min="11263" max="11263" width="16" style="129" customWidth="1"/>
    <col min="11264" max="11264" width="7" style="129" customWidth="1"/>
    <col min="11265" max="11265" width="14.42578125" style="129" customWidth="1"/>
    <col min="11266" max="11266" width="11" style="129" customWidth="1"/>
    <col min="11267" max="11268" width="13.85546875" style="129" customWidth="1"/>
    <col min="11269" max="11269" width="12.140625" style="129" customWidth="1"/>
    <col min="11270" max="11270" width="13.85546875" style="129" customWidth="1"/>
    <col min="11271" max="11271" width="11.5703125" style="129" customWidth="1"/>
    <col min="11272" max="11272" width="15.140625" style="129" customWidth="1"/>
    <col min="11273" max="11273" width="13.85546875" style="129" customWidth="1"/>
    <col min="11274" max="11274" width="10.5703125" style="129" customWidth="1"/>
    <col min="11275" max="11275" width="13.85546875" style="129" customWidth="1"/>
    <col min="11276" max="11276" width="11.7109375" style="129" customWidth="1"/>
    <col min="11277" max="11277" width="0" style="129" hidden="1" customWidth="1"/>
    <col min="11278" max="11278" width="35.140625" style="129" customWidth="1"/>
    <col min="11279" max="11279" width="36.28515625" style="129" customWidth="1"/>
    <col min="11280" max="11512" width="9.140625" style="129"/>
    <col min="11513" max="11513" width="3.5703125" style="129" customWidth="1"/>
    <col min="11514" max="11514" width="25.7109375" style="129" customWidth="1"/>
    <col min="11515" max="11515" width="11.5703125" style="129" customWidth="1"/>
    <col min="11516" max="11516" width="18.42578125" style="129" customWidth="1"/>
    <col min="11517" max="11517" width="10.140625" style="129" customWidth="1"/>
    <col min="11518" max="11518" width="15.5703125" style="129" customWidth="1"/>
    <col min="11519" max="11519" width="16" style="129" customWidth="1"/>
    <col min="11520" max="11520" width="7" style="129" customWidth="1"/>
    <col min="11521" max="11521" width="14.42578125" style="129" customWidth="1"/>
    <col min="11522" max="11522" width="11" style="129" customWidth="1"/>
    <col min="11523" max="11524" width="13.85546875" style="129" customWidth="1"/>
    <col min="11525" max="11525" width="12.140625" style="129" customWidth="1"/>
    <col min="11526" max="11526" width="13.85546875" style="129" customWidth="1"/>
    <col min="11527" max="11527" width="11.5703125" style="129" customWidth="1"/>
    <col min="11528" max="11528" width="15.140625" style="129" customWidth="1"/>
    <col min="11529" max="11529" width="13.85546875" style="129" customWidth="1"/>
    <col min="11530" max="11530" width="10.5703125" style="129" customWidth="1"/>
    <col min="11531" max="11531" width="13.85546875" style="129" customWidth="1"/>
    <col min="11532" max="11532" width="11.7109375" style="129" customWidth="1"/>
    <col min="11533" max="11533" width="0" style="129" hidden="1" customWidth="1"/>
    <col min="11534" max="11534" width="35.140625" style="129" customWidth="1"/>
    <col min="11535" max="11535" width="36.28515625" style="129" customWidth="1"/>
    <col min="11536" max="11768" width="9.140625" style="129"/>
    <col min="11769" max="11769" width="3.5703125" style="129" customWidth="1"/>
    <col min="11770" max="11770" width="25.7109375" style="129" customWidth="1"/>
    <col min="11771" max="11771" width="11.5703125" style="129" customWidth="1"/>
    <col min="11772" max="11772" width="18.42578125" style="129" customWidth="1"/>
    <col min="11773" max="11773" width="10.140625" style="129" customWidth="1"/>
    <col min="11774" max="11774" width="15.5703125" style="129" customWidth="1"/>
    <col min="11775" max="11775" width="16" style="129" customWidth="1"/>
    <col min="11776" max="11776" width="7" style="129" customWidth="1"/>
    <col min="11777" max="11777" width="14.42578125" style="129" customWidth="1"/>
    <col min="11778" max="11778" width="11" style="129" customWidth="1"/>
    <col min="11779" max="11780" width="13.85546875" style="129" customWidth="1"/>
    <col min="11781" max="11781" width="12.140625" style="129" customWidth="1"/>
    <col min="11782" max="11782" width="13.85546875" style="129" customWidth="1"/>
    <col min="11783" max="11783" width="11.5703125" style="129" customWidth="1"/>
    <col min="11784" max="11784" width="15.140625" style="129" customWidth="1"/>
    <col min="11785" max="11785" width="13.85546875" style="129" customWidth="1"/>
    <col min="11786" max="11786" width="10.5703125" style="129" customWidth="1"/>
    <col min="11787" max="11787" width="13.85546875" style="129" customWidth="1"/>
    <col min="11788" max="11788" width="11.7109375" style="129" customWidth="1"/>
    <col min="11789" max="11789" width="0" style="129" hidden="1" customWidth="1"/>
    <col min="11790" max="11790" width="35.140625" style="129" customWidth="1"/>
    <col min="11791" max="11791" width="36.28515625" style="129" customWidth="1"/>
    <col min="11792" max="12024" width="9.140625" style="129"/>
    <col min="12025" max="12025" width="3.5703125" style="129" customWidth="1"/>
    <col min="12026" max="12026" width="25.7109375" style="129" customWidth="1"/>
    <col min="12027" max="12027" width="11.5703125" style="129" customWidth="1"/>
    <col min="12028" max="12028" width="18.42578125" style="129" customWidth="1"/>
    <col min="12029" max="12029" width="10.140625" style="129" customWidth="1"/>
    <col min="12030" max="12030" width="15.5703125" style="129" customWidth="1"/>
    <col min="12031" max="12031" width="16" style="129" customWidth="1"/>
    <col min="12032" max="12032" width="7" style="129" customWidth="1"/>
    <col min="12033" max="12033" width="14.42578125" style="129" customWidth="1"/>
    <col min="12034" max="12034" width="11" style="129" customWidth="1"/>
    <col min="12035" max="12036" width="13.85546875" style="129" customWidth="1"/>
    <col min="12037" max="12037" width="12.140625" style="129" customWidth="1"/>
    <col min="12038" max="12038" width="13.85546875" style="129" customWidth="1"/>
    <col min="12039" max="12039" width="11.5703125" style="129" customWidth="1"/>
    <col min="12040" max="12040" width="15.140625" style="129" customWidth="1"/>
    <col min="12041" max="12041" width="13.85546875" style="129" customWidth="1"/>
    <col min="12042" max="12042" width="10.5703125" style="129" customWidth="1"/>
    <col min="12043" max="12043" width="13.85546875" style="129" customWidth="1"/>
    <col min="12044" max="12044" width="11.7109375" style="129" customWidth="1"/>
    <col min="12045" max="12045" width="0" style="129" hidden="1" customWidth="1"/>
    <col min="12046" max="12046" width="35.140625" style="129" customWidth="1"/>
    <col min="12047" max="12047" width="36.28515625" style="129" customWidth="1"/>
    <col min="12048" max="12280" width="9.140625" style="129"/>
    <col min="12281" max="12281" width="3.5703125" style="129" customWidth="1"/>
    <col min="12282" max="12282" width="25.7109375" style="129" customWidth="1"/>
    <col min="12283" max="12283" width="11.5703125" style="129" customWidth="1"/>
    <col min="12284" max="12284" width="18.42578125" style="129" customWidth="1"/>
    <col min="12285" max="12285" width="10.140625" style="129" customWidth="1"/>
    <col min="12286" max="12286" width="15.5703125" style="129" customWidth="1"/>
    <col min="12287" max="12287" width="16" style="129" customWidth="1"/>
    <col min="12288" max="12288" width="7" style="129" customWidth="1"/>
    <col min="12289" max="12289" width="14.42578125" style="129" customWidth="1"/>
    <col min="12290" max="12290" width="11" style="129" customWidth="1"/>
    <col min="12291" max="12292" width="13.85546875" style="129" customWidth="1"/>
    <col min="12293" max="12293" width="12.140625" style="129" customWidth="1"/>
    <col min="12294" max="12294" width="13.85546875" style="129" customWidth="1"/>
    <col min="12295" max="12295" width="11.5703125" style="129" customWidth="1"/>
    <col min="12296" max="12296" width="15.140625" style="129" customWidth="1"/>
    <col min="12297" max="12297" width="13.85546875" style="129" customWidth="1"/>
    <col min="12298" max="12298" width="10.5703125" style="129" customWidth="1"/>
    <col min="12299" max="12299" width="13.85546875" style="129" customWidth="1"/>
    <col min="12300" max="12300" width="11.7109375" style="129" customWidth="1"/>
    <col min="12301" max="12301" width="0" style="129" hidden="1" customWidth="1"/>
    <col min="12302" max="12302" width="35.140625" style="129" customWidth="1"/>
    <col min="12303" max="12303" width="36.28515625" style="129" customWidth="1"/>
    <col min="12304" max="12536" width="9.140625" style="129"/>
    <col min="12537" max="12537" width="3.5703125" style="129" customWidth="1"/>
    <col min="12538" max="12538" width="25.7109375" style="129" customWidth="1"/>
    <col min="12539" max="12539" width="11.5703125" style="129" customWidth="1"/>
    <col min="12540" max="12540" width="18.42578125" style="129" customWidth="1"/>
    <col min="12541" max="12541" width="10.140625" style="129" customWidth="1"/>
    <col min="12542" max="12542" width="15.5703125" style="129" customWidth="1"/>
    <col min="12543" max="12543" width="16" style="129" customWidth="1"/>
    <col min="12544" max="12544" width="7" style="129" customWidth="1"/>
    <col min="12545" max="12545" width="14.42578125" style="129" customWidth="1"/>
    <col min="12546" max="12546" width="11" style="129" customWidth="1"/>
    <col min="12547" max="12548" width="13.85546875" style="129" customWidth="1"/>
    <col min="12549" max="12549" width="12.140625" style="129" customWidth="1"/>
    <col min="12550" max="12550" width="13.85546875" style="129" customWidth="1"/>
    <col min="12551" max="12551" width="11.5703125" style="129" customWidth="1"/>
    <col min="12552" max="12552" width="15.140625" style="129" customWidth="1"/>
    <col min="12553" max="12553" width="13.85546875" style="129" customWidth="1"/>
    <col min="12554" max="12554" width="10.5703125" style="129" customWidth="1"/>
    <col min="12555" max="12555" width="13.85546875" style="129" customWidth="1"/>
    <col min="12556" max="12556" width="11.7109375" style="129" customWidth="1"/>
    <col min="12557" max="12557" width="0" style="129" hidden="1" customWidth="1"/>
    <col min="12558" max="12558" width="35.140625" style="129" customWidth="1"/>
    <col min="12559" max="12559" width="36.28515625" style="129" customWidth="1"/>
    <col min="12560" max="12792" width="9.140625" style="129"/>
    <col min="12793" max="12793" width="3.5703125" style="129" customWidth="1"/>
    <col min="12794" max="12794" width="25.7109375" style="129" customWidth="1"/>
    <col min="12795" max="12795" width="11.5703125" style="129" customWidth="1"/>
    <col min="12796" max="12796" width="18.42578125" style="129" customWidth="1"/>
    <col min="12797" max="12797" width="10.140625" style="129" customWidth="1"/>
    <col min="12798" max="12798" width="15.5703125" style="129" customWidth="1"/>
    <col min="12799" max="12799" width="16" style="129" customWidth="1"/>
    <col min="12800" max="12800" width="7" style="129" customWidth="1"/>
    <col min="12801" max="12801" width="14.42578125" style="129" customWidth="1"/>
    <col min="12802" max="12802" width="11" style="129" customWidth="1"/>
    <col min="12803" max="12804" width="13.85546875" style="129" customWidth="1"/>
    <col min="12805" max="12805" width="12.140625" style="129" customWidth="1"/>
    <col min="12806" max="12806" width="13.85546875" style="129" customWidth="1"/>
    <col min="12807" max="12807" width="11.5703125" style="129" customWidth="1"/>
    <col min="12808" max="12808" width="15.140625" style="129" customWidth="1"/>
    <col min="12809" max="12809" width="13.85546875" style="129" customWidth="1"/>
    <col min="12810" max="12810" width="10.5703125" style="129" customWidth="1"/>
    <col min="12811" max="12811" width="13.85546875" style="129" customWidth="1"/>
    <col min="12812" max="12812" width="11.7109375" style="129" customWidth="1"/>
    <col min="12813" max="12813" width="0" style="129" hidden="1" customWidth="1"/>
    <col min="12814" max="12814" width="35.140625" style="129" customWidth="1"/>
    <col min="12815" max="12815" width="36.28515625" style="129" customWidth="1"/>
    <col min="12816" max="13048" width="9.140625" style="129"/>
    <col min="13049" max="13049" width="3.5703125" style="129" customWidth="1"/>
    <col min="13050" max="13050" width="25.7109375" style="129" customWidth="1"/>
    <col min="13051" max="13051" width="11.5703125" style="129" customWidth="1"/>
    <col min="13052" max="13052" width="18.42578125" style="129" customWidth="1"/>
    <col min="13053" max="13053" width="10.140625" style="129" customWidth="1"/>
    <col min="13054" max="13054" width="15.5703125" style="129" customWidth="1"/>
    <col min="13055" max="13055" width="16" style="129" customWidth="1"/>
    <col min="13056" max="13056" width="7" style="129" customWidth="1"/>
    <col min="13057" max="13057" width="14.42578125" style="129" customWidth="1"/>
    <col min="13058" max="13058" width="11" style="129" customWidth="1"/>
    <col min="13059" max="13060" width="13.85546875" style="129" customWidth="1"/>
    <col min="13061" max="13061" width="12.140625" style="129" customWidth="1"/>
    <col min="13062" max="13062" width="13.85546875" style="129" customWidth="1"/>
    <col min="13063" max="13063" width="11.5703125" style="129" customWidth="1"/>
    <col min="13064" max="13064" width="15.140625" style="129" customWidth="1"/>
    <col min="13065" max="13065" width="13.85546875" style="129" customWidth="1"/>
    <col min="13066" max="13066" width="10.5703125" style="129" customWidth="1"/>
    <col min="13067" max="13067" width="13.85546875" style="129" customWidth="1"/>
    <col min="13068" max="13068" width="11.7109375" style="129" customWidth="1"/>
    <col min="13069" max="13069" width="0" style="129" hidden="1" customWidth="1"/>
    <col min="13070" max="13070" width="35.140625" style="129" customWidth="1"/>
    <col min="13071" max="13071" width="36.28515625" style="129" customWidth="1"/>
    <col min="13072" max="13304" width="9.140625" style="129"/>
    <col min="13305" max="13305" width="3.5703125" style="129" customWidth="1"/>
    <col min="13306" max="13306" width="25.7109375" style="129" customWidth="1"/>
    <col min="13307" max="13307" width="11.5703125" style="129" customWidth="1"/>
    <col min="13308" max="13308" width="18.42578125" style="129" customWidth="1"/>
    <col min="13309" max="13309" width="10.140625" style="129" customWidth="1"/>
    <col min="13310" max="13310" width="15.5703125" style="129" customWidth="1"/>
    <col min="13311" max="13311" width="16" style="129" customWidth="1"/>
    <col min="13312" max="13312" width="7" style="129" customWidth="1"/>
    <col min="13313" max="13313" width="14.42578125" style="129" customWidth="1"/>
    <col min="13314" max="13314" width="11" style="129" customWidth="1"/>
    <col min="13315" max="13316" width="13.85546875" style="129" customWidth="1"/>
    <col min="13317" max="13317" width="12.140625" style="129" customWidth="1"/>
    <col min="13318" max="13318" width="13.85546875" style="129" customWidth="1"/>
    <col min="13319" max="13319" width="11.5703125" style="129" customWidth="1"/>
    <col min="13320" max="13320" width="15.140625" style="129" customWidth="1"/>
    <col min="13321" max="13321" width="13.85546875" style="129" customWidth="1"/>
    <col min="13322" max="13322" width="10.5703125" style="129" customWidth="1"/>
    <col min="13323" max="13323" width="13.85546875" style="129" customWidth="1"/>
    <col min="13324" max="13324" width="11.7109375" style="129" customWidth="1"/>
    <col min="13325" max="13325" width="0" style="129" hidden="1" customWidth="1"/>
    <col min="13326" max="13326" width="35.140625" style="129" customWidth="1"/>
    <col min="13327" max="13327" width="36.28515625" style="129" customWidth="1"/>
    <col min="13328" max="13560" width="9.140625" style="129"/>
    <col min="13561" max="13561" width="3.5703125" style="129" customWidth="1"/>
    <col min="13562" max="13562" width="25.7109375" style="129" customWidth="1"/>
    <col min="13563" max="13563" width="11.5703125" style="129" customWidth="1"/>
    <col min="13564" max="13564" width="18.42578125" style="129" customWidth="1"/>
    <col min="13565" max="13565" width="10.140625" style="129" customWidth="1"/>
    <col min="13566" max="13566" width="15.5703125" style="129" customWidth="1"/>
    <col min="13567" max="13567" width="16" style="129" customWidth="1"/>
    <col min="13568" max="13568" width="7" style="129" customWidth="1"/>
    <col min="13569" max="13569" width="14.42578125" style="129" customWidth="1"/>
    <col min="13570" max="13570" width="11" style="129" customWidth="1"/>
    <col min="13571" max="13572" width="13.85546875" style="129" customWidth="1"/>
    <col min="13573" max="13573" width="12.140625" style="129" customWidth="1"/>
    <col min="13574" max="13574" width="13.85546875" style="129" customWidth="1"/>
    <col min="13575" max="13575" width="11.5703125" style="129" customWidth="1"/>
    <col min="13576" max="13576" width="15.140625" style="129" customWidth="1"/>
    <col min="13577" max="13577" width="13.85546875" style="129" customWidth="1"/>
    <col min="13578" max="13578" width="10.5703125" style="129" customWidth="1"/>
    <col min="13579" max="13579" width="13.85546875" style="129" customWidth="1"/>
    <col min="13580" max="13580" width="11.7109375" style="129" customWidth="1"/>
    <col min="13581" max="13581" width="0" style="129" hidden="1" customWidth="1"/>
    <col min="13582" max="13582" width="35.140625" style="129" customWidth="1"/>
    <col min="13583" max="13583" width="36.28515625" style="129" customWidth="1"/>
    <col min="13584" max="13816" width="9.140625" style="129"/>
    <col min="13817" max="13817" width="3.5703125" style="129" customWidth="1"/>
    <col min="13818" max="13818" width="25.7109375" style="129" customWidth="1"/>
    <col min="13819" max="13819" width="11.5703125" style="129" customWidth="1"/>
    <col min="13820" max="13820" width="18.42578125" style="129" customWidth="1"/>
    <col min="13821" max="13821" width="10.140625" style="129" customWidth="1"/>
    <col min="13822" max="13822" width="15.5703125" style="129" customWidth="1"/>
    <col min="13823" max="13823" width="16" style="129" customWidth="1"/>
    <col min="13824" max="13824" width="7" style="129" customWidth="1"/>
    <col min="13825" max="13825" width="14.42578125" style="129" customWidth="1"/>
    <col min="13826" max="13826" width="11" style="129" customWidth="1"/>
    <col min="13827" max="13828" width="13.85546875" style="129" customWidth="1"/>
    <col min="13829" max="13829" width="12.140625" style="129" customWidth="1"/>
    <col min="13830" max="13830" width="13.85546875" style="129" customWidth="1"/>
    <col min="13831" max="13831" width="11.5703125" style="129" customWidth="1"/>
    <col min="13832" max="13832" width="15.140625" style="129" customWidth="1"/>
    <col min="13833" max="13833" width="13.85546875" style="129" customWidth="1"/>
    <col min="13834" max="13834" width="10.5703125" style="129" customWidth="1"/>
    <col min="13835" max="13835" width="13.85546875" style="129" customWidth="1"/>
    <col min="13836" max="13836" width="11.7109375" style="129" customWidth="1"/>
    <col min="13837" max="13837" width="0" style="129" hidden="1" customWidth="1"/>
    <col min="13838" max="13838" width="35.140625" style="129" customWidth="1"/>
    <col min="13839" max="13839" width="36.28515625" style="129" customWidth="1"/>
    <col min="13840" max="14072" width="9.140625" style="129"/>
    <col min="14073" max="14073" width="3.5703125" style="129" customWidth="1"/>
    <col min="14074" max="14074" width="25.7109375" style="129" customWidth="1"/>
    <col min="14075" max="14075" width="11.5703125" style="129" customWidth="1"/>
    <col min="14076" max="14076" width="18.42578125" style="129" customWidth="1"/>
    <col min="14077" max="14077" width="10.140625" style="129" customWidth="1"/>
    <col min="14078" max="14078" width="15.5703125" style="129" customWidth="1"/>
    <col min="14079" max="14079" width="16" style="129" customWidth="1"/>
    <col min="14080" max="14080" width="7" style="129" customWidth="1"/>
    <col min="14081" max="14081" width="14.42578125" style="129" customWidth="1"/>
    <col min="14082" max="14082" width="11" style="129" customWidth="1"/>
    <col min="14083" max="14084" width="13.85546875" style="129" customWidth="1"/>
    <col min="14085" max="14085" width="12.140625" style="129" customWidth="1"/>
    <col min="14086" max="14086" width="13.85546875" style="129" customWidth="1"/>
    <col min="14087" max="14087" width="11.5703125" style="129" customWidth="1"/>
    <col min="14088" max="14088" width="15.140625" style="129" customWidth="1"/>
    <col min="14089" max="14089" width="13.85546875" style="129" customWidth="1"/>
    <col min="14090" max="14090" width="10.5703125" style="129" customWidth="1"/>
    <col min="14091" max="14091" width="13.85546875" style="129" customWidth="1"/>
    <col min="14092" max="14092" width="11.7109375" style="129" customWidth="1"/>
    <col min="14093" max="14093" width="0" style="129" hidden="1" customWidth="1"/>
    <col min="14094" max="14094" width="35.140625" style="129" customWidth="1"/>
    <col min="14095" max="14095" width="36.28515625" style="129" customWidth="1"/>
    <col min="14096" max="14328" width="9.140625" style="129"/>
    <col min="14329" max="14329" width="3.5703125" style="129" customWidth="1"/>
    <col min="14330" max="14330" width="25.7109375" style="129" customWidth="1"/>
    <col min="14331" max="14331" width="11.5703125" style="129" customWidth="1"/>
    <col min="14332" max="14332" width="18.42578125" style="129" customWidth="1"/>
    <col min="14333" max="14333" width="10.140625" style="129" customWidth="1"/>
    <col min="14334" max="14334" width="15.5703125" style="129" customWidth="1"/>
    <col min="14335" max="14335" width="16" style="129" customWidth="1"/>
    <col min="14336" max="14336" width="7" style="129" customWidth="1"/>
    <col min="14337" max="14337" width="14.42578125" style="129" customWidth="1"/>
    <col min="14338" max="14338" width="11" style="129" customWidth="1"/>
    <col min="14339" max="14340" width="13.85546875" style="129" customWidth="1"/>
    <col min="14341" max="14341" width="12.140625" style="129" customWidth="1"/>
    <col min="14342" max="14342" width="13.85546875" style="129" customWidth="1"/>
    <col min="14343" max="14343" width="11.5703125" style="129" customWidth="1"/>
    <col min="14344" max="14344" width="15.140625" style="129" customWidth="1"/>
    <col min="14345" max="14345" width="13.85546875" style="129" customWidth="1"/>
    <col min="14346" max="14346" width="10.5703125" style="129" customWidth="1"/>
    <col min="14347" max="14347" width="13.85546875" style="129" customWidth="1"/>
    <col min="14348" max="14348" width="11.7109375" style="129" customWidth="1"/>
    <col min="14349" max="14349" width="0" style="129" hidden="1" customWidth="1"/>
    <col min="14350" max="14350" width="35.140625" style="129" customWidth="1"/>
    <col min="14351" max="14351" width="36.28515625" style="129" customWidth="1"/>
    <col min="14352" max="14584" width="9.140625" style="129"/>
    <col min="14585" max="14585" width="3.5703125" style="129" customWidth="1"/>
    <col min="14586" max="14586" width="25.7109375" style="129" customWidth="1"/>
    <col min="14587" max="14587" width="11.5703125" style="129" customWidth="1"/>
    <col min="14588" max="14588" width="18.42578125" style="129" customWidth="1"/>
    <col min="14589" max="14589" width="10.140625" style="129" customWidth="1"/>
    <col min="14590" max="14590" width="15.5703125" style="129" customWidth="1"/>
    <col min="14591" max="14591" width="16" style="129" customWidth="1"/>
    <col min="14592" max="14592" width="7" style="129" customWidth="1"/>
    <col min="14593" max="14593" width="14.42578125" style="129" customWidth="1"/>
    <col min="14594" max="14594" width="11" style="129" customWidth="1"/>
    <col min="14595" max="14596" width="13.85546875" style="129" customWidth="1"/>
    <col min="14597" max="14597" width="12.140625" style="129" customWidth="1"/>
    <col min="14598" max="14598" width="13.85546875" style="129" customWidth="1"/>
    <col min="14599" max="14599" width="11.5703125" style="129" customWidth="1"/>
    <col min="14600" max="14600" width="15.140625" style="129" customWidth="1"/>
    <col min="14601" max="14601" width="13.85546875" style="129" customWidth="1"/>
    <col min="14602" max="14602" width="10.5703125" style="129" customWidth="1"/>
    <col min="14603" max="14603" width="13.85546875" style="129" customWidth="1"/>
    <col min="14604" max="14604" width="11.7109375" style="129" customWidth="1"/>
    <col min="14605" max="14605" width="0" style="129" hidden="1" customWidth="1"/>
    <col min="14606" max="14606" width="35.140625" style="129" customWidth="1"/>
    <col min="14607" max="14607" width="36.28515625" style="129" customWidth="1"/>
    <col min="14608" max="14840" width="9.140625" style="129"/>
    <col min="14841" max="14841" width="3.5703125" style="129" customWidth="1"/>
    <col min="14842" max="14842" width="25.7109375" style="129" customWidth="1"/>
    <col min="14843" max="14843" width="11.5703125" style="129" customWidth="1"/>
    <col min="14844" max="14844" width="18.42578125" style="129" customWidth="1"/>
    <col min="14845" max="14845" width="10.140625" style="129" customWidth="1"/>
    <col min="14846" max="14846" width="15.5703125" style="129" customWidth="1"/>
    <col min="14847" max="14847" width="16" style="129" customWidth="1"/>
    <col min="14848" max="14848" width="7" style="129" customWidth="1"/>
    <col min="14849" max="14849" width="14.42578125" style="129" customWidth="1"/>
    <col min="14850" max="14850" width="11" style="129" customWidth="1"/>
    <col min="14851" max="14852" width="13.85546875" style="129" customWidth="1"/>
    <col min="14853" max="14853" width="12.140625" style="129" customWidth="1"/>
    <col min="14854" max="14854" width="13.85546875" style="129" customWidth="1"/>
    <col min="14855" max="14855" width="11.5703125" style="129" customWidth="1"/>
    <col min="14856" max="14856" width="15.140625" style="129" customWidth="1"/>
    <col min="14857" max="14857" width="13.85546875" style="129" customWidth="1"/>
    <col min="14858" max="14858" width="10.5703125" style="129" customWidth="1"/>
    <col min="14859" max="14859" width="13.85546875" style="129" customWidth="1"/>
    <col min="14860" max="14860" width="11.7109375" style="129" customWidth="1"/>
    <col min="14861" max="14861" width="0" style="129" hidden="1" customWidth="1"/>
    <col min="14862" max="14862" width="35.140625" style="129" customWidth="1"/>
    <col min="14863" max="14863" width="36.28515625" style="129" customWidth="1"/>
    <col min="14864" max="15096" width="9.140625" style="129"/>
    <col min="15097" max="15097" width="3.5703125" style="129" customWidth="1"/>
    <col min="15098" max="15098" width="25.7109375" style="129" customWidth="1"/>
    <col min="15099" max="15099" width="11.5703125" style="129" customWidth="1"/>
    <col min="15100" max="15100" width="18.42578125" style="129" customWidth="1"/>
    <col min="15101" max="15101" width="10.140625" style="129" customWidth="1"/>
    <col min="15102" max="15102" width="15.5703125" style="129" customWidth="1"/>
    <col min="15103" max="15103" width="16" style="129" customWidth="1"/>
    <col min="15104" max="15104" width="7" style="129" customWidth="1"/>
    <col min="15105" max="15105" width="14.42578125" style="129" customWidth="1"/>
    <col min="15106" max="15106" width="11" style="129" customWidth="1"/>
    <col min="15107" max="15108" width="13.85546875" style="129" customWidth="1"/>
    <col min="15109" max="15109" width="12.140625" style="129" customWidth="1"/>
    <col min="15110" max="15110" width="13.85546875" style="129" customWidth="1"/>
    <col min="15111" max="15111" width="11.5703125" style="129" customWidth="1"/>
    <col min="15112" max="15112" width="15.140625" style="129" customWidth="1"/>
    <col min="15113" max="15113" width="13.85546875" style="129" customWidth="1"/>
    <col min="15114" max="15114" width="10.5703125" style="129" customWidth="1"/>
    <col min="15115" max="15115" width="13.85546875" style="129" customWidth="1"/>
    <col min="15116" max="15116" width="11.7109375" style="129" customWidth="1"/>
    <col min="15117" max="15117" width="0" style="129" hidden="1" customWidth="1"/>
    <col min="15118" max="15118" width="35.140625" style="129" customWidth="1"/>
    <col min="15119" max="15119" width="36.28515625" style="129" customWidth="1"/>
    <col min="15120" max="15352" width="9.140625" style="129"/>
    <col min="15353" max="15353" width="3.5703125" style="129" customWidth="1"/>
    <col min="15354" max="15354" width="25.7109375" style="129" customWidth="1"/>
    <col min="15355" max="15355" width="11.5703125" style="129" customWidth="1"/>
    <col min="15356" max="15356" width="18.42578125" style="129" customWidth="1"/>
    <col min="15357" max="15357" width="10.140625" style="129" customWidth="1"/>
    <col min="15358" max="15358" width="15.5703125" style="129" customWidth="1"/>
    <col min="15359" max="15359" width="16" style="129" customWidth="1"/>
    <col min="15360" max="15360" width="7" style="129" customWidth="1"/>
    <col min="15361" max="15361" width="14.42578125" style="129" customWidth="1"/>
    <col min="15362" max="15362" width="11" style="129" customWidth="1"/>
    <col min="15363" max="15364" width="13.85546875" style="129" customWidth="1"/>
    <col min="15365" max="15365" width="12.140625" style="129" customWidth="1"/>
    <col min="15366" max="15366" width="13.85546875" style="129" customWidth="1"/>
    <col min="15367" max="15367" width="11.5703125" style="129" customWidth="1"/>
    <col min="15368" max="15368" width="15.140625" style="129" customWidth="1"/>
    <col min="15369" max="15369" width="13.85546875" style="129" customWidth="1"/>
    <col min="15370" max="15370" width="10.5703125" style="129" customWidth="1"/>
    <col min="15371" max="15371" width="13.85546875" style="129" customWidth="1"/>
    <col min="15372" max="15372" width="11.7109375" style="129" customWidth="1"/>
    <col min="15373" max="15373" width="0" style="129" hidden="1" customWidth="1"/>
    <col min="15374" max="15374" width="35.140625" style="129" customWidth="1"/>
    <col min="15375" max="15375" width="36.28515625" style="129" customWidth="1"/>
    <col min="15376" max="15608" width="9.140625" style="129"/>
    <col min="15609" max="15609" width="3.5703125" style="129" customWidth="1"/>
    <col min="15610" max="15610" width="25.7109375" style="129" customWidth="1"/>
    <col min="15611" max="15611" width="11.5703125" style="129" customWidth="1"/>
    <col min="15612" max="15612" width="18.42578125" style="129" customWidth="1"/>
    <col min="15613" max="15613" width="10.140625" style="129" customWidth="1"/>
    <col min="15614" max="15614" width="15.5703125" style="129" customWidth="1"/>
    <col min="15615" max="15615" width="16" style="129" customWidth="1"/>
    <col min="15616" max="15616" width="7" style="129" customWidth="1"/>
    <col min="15617" max="15617" width="14.42578125" style="129" customWidth="1"/>
    <col min="15618" max="15618" width="11" style="129" customWidth="1"/>
    <col min="15619" max="15620" width="13.85546875" style="129" customWidth="1"/>
    <col min="15621" max="15621" width="12.140625" style="129" customWidth="1"/>
    <col min="15622" max="15622" width="13.85546875" style="129" customWidth="1"/>
    <col min="15623" max="15623" width="11.5703125" style="129" customWidth="1"/>
    <col min="15624" max="15624" width="15.140625" style="129" customWidth="1"/>
    <col min="15625" max="15625" width="13.85546875" style="129" customWidth="1"/>
    <col min="15626" max="15626" width="10.5703125" style="129" customWidth="1"/>
    <col min="15627" max="15627" width="13.85546875" style="129" customWidth="1"/>
    <col min="15628" max="15628" width="11.7109375" style="129" customWidth="1"/>
    <col min="15629" max="15629" width="0" style="129" hidden="1" customWidth="1"/>
    <col min="15630" max="15630" width="35.140625" style="129" customWidth="1"/>
    <col min="15631" max="15631" width="36.28515625" style="129" customWidth="1"/>
    <col min="15632" max="15864" width="9.140625" style="129"/>
    <col min="15865" max="15865" width="3.5703125" style="129" customWidth="1"/>
    <col min="15866" max="15866" width="25.7109375" style="129" customWidth="1"/>
    <col min="15867" max="15867" width="11.5703125" style="129" customWidth="1"/>
    <col min="15868" max="15868" width="18.42578125" style="129" customWidth="1"/>
    <col min="15869" max="15869" width="10.140625" style="129" customWidth="1"/>
    <col min="15870" max="15870" width="15.5703125" style="129" customWidth="1"/>
    <col min="15871" max="15871" width="16" style="129" customWidth="1"/>
    <col min="15872" max="15872" width="7" style="129" customWidth="1"/>
    <col min="15873" max="15873" width="14.42578125" style="129" customWidth="1"/>
    <col min="15874" max="15874" width="11" style="129" customWidth="1"/>
    <col min="15875" max="15876" width="13.85546875" style="129" customWidth="1"/>
    <col min="15877" max="15877" width="12.140625" style="129" customWidth="1"/>
    <col min="15878" max="15878" width="13.85546875" style="129" customWidth="1"/>
    <col min="15879" max="15879" width="11.5703125" style="129" customWidth="1"/>
    <col min="15880" max="15880" width="15.140625" style="129" customWidth="1"/>
    <col min="15881" max="15881" width="13.85546875" style="129" customWidth="1"/>
    <col min="15882" max="15882" width="10.5703125" style="129" customWidth="1"/>
    <col min="15883" max="15883" width="13.85546875" style="129" customWidth="1"/>
    <col min="15884" max="15884" width="11.7109375" style="129" customWidth="1"/>
    <col min="15885" max="15885" width="0" style="129" hidden="1" customWidth="1"/>
    <col min="15886" max="15886" width="35.140625" style="129" customWidth="1"/>
    <col min="15887" max="15887" width="36.28515625" style="129" customWidth="1"/>
    <col min="15888" max="16120" width="9.140625" style="129"/>
    <col min="16121" max="16121" width="3.5703125" style="129" customWidth="1"/>
    <col min="16122" max="16122" width="25.7109375" style="129" customWidth="1"/>
    <col min="16123" max="16123" width="11.5703125" style="129" customWidth="1"/>
    <col min="16124" max="16124" width="18.42578125" style="129" customWidth="1"/>
    <col min="16125" max="16125" width="10.140625" style="129" customWidth="1"/>
    <col min="16126" max="16126" width="15.5703125" style="129" customWidth="1"/>
    <col min="16127" max="16127" width="16" style="129" customWidth="1"/>
    <col min="16128" max="16128" width="7" style="129" customWidth="1"/>
    <col min="16129" max="16129" width="14.42578125" style="129" customWidth="1"/>
    <col min="16130" max="16130" width="11" style="129" customWidth="1"/>
    <col min="16131" max="16132" width="13.85546875" style="129" customWidth="1"/>
    <col min="16133" max="16133" width="12.140625" style="129" customWidth="1"/>
    <col min="16134" max="16134" width="13.85546875" style="129" customWidth="1"/>
    <col min="16135" max="16135" width="11.5703125" style="129" customWidth="1"/>
    <col min="16136" max="16136" width="15.140625" style="129" customWidth="1"/>
    <col min="16137" max="16137" width="13.85546875" style="129" customWidth="1"/>
    <col min="16138" max="16138" width="10.5703125" style="129" customWidth="1"/>
    <col min="16139" max="16139" width="13.85546875" style="129" customWidth="1"/>
    <col min="16140" max="16140" width="11.7109375" style="129" customWidth="1"/>
    <col min="16141" max="16141" width="0" style="129" hidden="1" customWidth="1"/>
    <col min="16142" max="16142" width="35.140625" style="129" customWidth="1"/>
    <col min="16143" max="16143" width="36.28515625" style="129" customWidth="1"/>
    <col min="16144" max="16384" width="9.140625" style="129"/>
  </cols>
  <sheetData>
    <row r="1" spans="1:15" ht="22.5" customHeight="1" x14ac:dyDescent="0.2">
      <c r="M1" s="131" t="s">
        <v>390</v>
      </c>
    </row>
    <row r="2" spans="1:15" ht="44.45" customHeight="1" x14ac:dyDescent="0.2">
      <c r="O2" s="131" t="s">
        <v>391</v>
      </c>
    </row>
    <row r="3" spans="1:15" ht="52.5" customHeight="1" x14ac:dyDescent="0.2">
      <c r="A3" s="380" t="s">
        <v>392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36.75" customHeight="1" x14ac:dyDescent="0.2">
      <c r="A4" s="381" t="s">
        <v>417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</row>
    <row r="5" spans="1:15" ht="15" customHeight="1" x14ac:dyDescent="0.2">
      <c r="G5" s="131"/>
      <c r="H5" s="131"/>
      <c r="I5" s="131"/>
      <c r="J5" s="131"/>
      <c r="K5" s="131"/>
      <c r="L5" s="131"/>
    </row>
    <row r="6" spans="1:15" ht="51" customHeight="1" x14ac:dyDescent="0.2">
      <c r="A6" s="382" t="s">
        <v>0</v>
      </c>
      <c r="B6" s="383" t="s">
        <v>393</v>
      </c>
      <c r="C6" s="384" t="s">
        <v>394</v>
      </c>
      <c r="D6" s="383" t="s">
        <v>40</v>
      </c>
      <c r="E6" s="385" t="s">
        <v>430</v>
      </c>
      <c r="F6" s="385"/>
      <c r="G6" s="386"/>
      <c r="H6" s="386" t="s">
        <v>395</v>
      </c>
      <c r="I6" s="387"/>
      <c r="J6" s="387"/>
      <c r="K6" s="387"/>
      <c r="L6" s="388"/>
      <c r="M6" s="132"/>
      <c r="N6" s="385" t="s">
        <v>396</v>
      </c>
      <c r="O6" s="385"/>
    </row>
    <row r="7" spans="1:15" ht="76.5" customHeight="1" x14ac:dyDescent="0.2">
      <c r="A7" s="382"/>
      <c r="B7" s="383"/>
      <c r="C7" s="384"/>
      <c r="D7" s="383"/>
      <c r="E7" s="389" t="s">
        <v>435</v>
      </c>
      <c r="F7" s="385" t="s">
        <v>397</v>
      </c>
      <c r="G7" s="390" t="s">
        <v>398</v>
      </c>
      <c r="H7" s="391" t="s">
        <v>399</v>
      </c>
      <c r="I7" s="391" t="s">
        <v>400</v>
      </c>
      <c r="J7" s="391" t="s">
        <v>401</v>
      </c>
      <c r="K7" s="391" t="s">
        <v>402</v>
      </c>
      <c r="L7" s="391" t="s">
        <v>403</v>
      </c>
      <c r="M7" s="133"/>
      <c r="N7" s="385" t="s">
        <v>404</v>
      </c>
      <c r="O7" s="385" t="s">
        <v>405</v>
      </c>
    </row>
    <row r="8" spans="1:15" ht="15.75" hidden="1" customHeight="1" x14ac:dyDescent="0.2">
      <c r="A8" s="382"/>
      <c r="B8" s="383"/>
      <c r="C8" s="384"/>
      <c r="D8" s="383"/>
      <c r="E8" s="389"/>
      <c r="F8" s="385"/>
      <c r="G8" s="390"/>
      <c r="H8" s="392"/>
      <c r="I8" s="393"/>
      <c r="J8" s="393"/>
      <c r="K8" s="393"/>
      <c r="L8" s="393"/>
      <c r="M8" s="134"/>
      <c r="N8" s="385"/>
      <c r="O8" s="385"/>
    </row>
    <row r="9" spans="1:15" ht="31.5" customHeight="1" x14ac:dyDescent="0.2">
      <c r="A9" s="135">
        <v>1</v>
      </c>
      <c r="B9" s="135">
        <v>2</v>
      </c>
      <c r="C9" s="136">
        <v>3</v>
      </c>
      <c r="D9" s="137">
        <v>4</v>
      </c>
      <c r="E9" s="137">
        <v>6</v>
      </c>
      <c r="F9" s="137">
        <v>7</v>
      </c>
      <c r="G9" s="137">
        <v>8</v>
      </c>
      <c r="H9" s="135">
        <v>9</v>
      </c>
      <c r="I9" s="135">
        <v>10</v>
      </c>
      <c r="J9" s="135">
        <v>11</v>
      </c>
      <c r="K9" s="135">
        <v>12</v>
      </c>
      <c r="L9" s="135">
        <v>13</v>
      </c>
      <c r="M9" s="135">
        <v>21</v>
      </c>
      <c r="N9" s="135">
        <v>14</v>
      </c>
      <c r="O9" s="135">
        <v>15</v>
      </c>
    </row>
    <row r="10" spans="1:15" ht="53.25" customHeight="1" x14ac:dyDescent="0.2">
      <c r="A10" s="394" t="s">
        <v>406</v>
      </c>
      <c r="B10" s="394"/>
      <c r="C10" s="395"/>
      <c r="D10" s="138" t="s">
        <v>41</v>
      </c>
      <c r="E10" s="139">
        <f t="shared" ref="E10:F10" si="0">E11+E12+E13+E14</f>
        <v>21930.3</v>
      </c>
      <c r="F10" s="139">
        <f t="shared" si="0"/>
        <v>14526.8</v>
      </c>
      <c r="G10" s="140">
        <f>F10/E10*100</f>
        <v>66.240771900065212</v>
      </c>
      <c r="H10" s="398" t="s">
        <v>407</v>
      </c>
      <c r="I10" s="398" t="s">
        <v>407</v>
      </c>
      <c r="J10" s="398" t="s">
        <v>407</v>
      </c>
      <c r="K10" s="398" t="s">
        <v>407</v>
      </c>
      <c r="L10" s="398" t="s">
        <v>407</v>
      </c>
      <c r="M10" s="401"/>
      <c r="N10" s="402"/>
      <c r="O10" s="402"/>
    </row>
    <row r="11" spans="1:15" ht="25.5" x14ac:dyDescent="0.2">
      <c r="A11" s="394"/>
      <c r="B11" s="394"/>
      <c r="C11" s="396"/>
      <c r="D11" s="138" t="s">
        <v>37</v>
      </c>
      <c r="E11" s="139">
        <f t="shared" ref="E11:F14" si="1">E17+E22</f>
        <v>8125.2</v>
      </c>
      <c r="F11" s="139">
        <f t="shared" si="1"/>
        <v>5385.8</v>
      </c>
      <c r="G11" s="140">
        <f t="shared" ref="G11:G24" si="2">F11/E11*100</f>
        <v>66.285137596613012</v>
      </c>
      <c r="H11" s="399"/>
      <c r="I11" s="399"/>
      <c r="J11" s="399"/>
      <c r="K11" s="399"/>
      <c r="L11" s="399"/>
      <c r="M11" s="401"/>
      <c r="N11" s="403"/>
      <c r="O11" s="403"/>
    </row>
    <row r="12" spans="1:15" ht="25.5" x14ac:dyDescent="0.2">
      <c r="A12" s="394"/>
      <c r="B12" s="394"/>
      <c r="C12" s="396"/>
      <c r="D12" s="141" t="s">
        <v>2</v>
      </c>
      <c r="E12" s="139">
        <f t="shared" si="1"/>
        <v>12708.6</v>
      </c>
      <c r="F12" s="139">
        <f t="shared" si="1"/>
        <v>8423.7999999999993</v>
      </c>
      <c r="G12" s="140">
        <f t="shared" si="2"/>
        <v>66.284248461671609</v>
      </c>
      <c r="H12" s="399"/>
      <c r="I12" s="399"/>
      <c r="J12" s="399"/>
      <c r="K12" s="399"/>
      <c r="L12" s="399"/>
      <c r="M12" s="401"/>
      <c r="N12" s="403"/>
      <c r="O12" s="403"/>
    </row>
    <row r="13" spans="1:15" ht="21.75" customHeight="1" x14ac:dyDescent="0.2">
      <c r="A13" s="394"/>
      <c r="B13" s="394"/>
      <c r="C13" s="396"/>
      <c r="D13" s="141" t="s">
        <v>43</v>
      </c>
      <c r="E13" s="139">
        <f t="shared" si="1"/>
        <v>1096.5</v>
      </c>
      <c r="F13" s="139">
        <f t="shared" si="1"/>
        <v>717.2</v>
      </c>
      <c r="G13" s="140">
        <f t="shared" si="2"/>
        <v>65.40811673506613</v>
      </c>
      <c r="H13" s="399"/>
      <c r="I13" s="399"/>
      <c r="J13" s="399"/>
      <c r="K13" s="399"/>
      <c r="L13" s="399"/>
      <c r="M13" s="401"/>
      <c r="N13" s="403"/>
      <c r="O13" s="403"/>
    </row>
    <row r="14" spans="1:15" ht="51.75" customHeight="1" x14ac:dyDescent="0.2">
      <c r="A14" s="394"/>
      <c r="B14" s="394"/>
      <c r="C14" s="397"/>
      <c r="D14" s="141" t="s">
        <v>265</v>
      </c>
      <c r="E14" s="139">
        <f t="shared" si="1"/>
        <v>0</v>
      </c>
      <c r="F14" s="139">
        <f t="shared" si="1"/>
        <v>0</v>
      </c>
      <c r="G14" s="140" t="e">
        <f t="shared" si="2"/>
        <v>#DIV/0!</v>
      </c>
      <c r="H14" s="400"/>
      <c r="I14" s="400"/>
      <c r="J14" s="400"/>
      <c r="K14" s="400"/>
      <c r="L14" s="400"/>
      <c r="M14" s="401"/>
      <c r="N14" s="404"/>
      <c r="O14" s="404"/>
    </row>
    <row r="15" spans="1:15" ht="19.5" customHeight="1" x14ac:dyDescent="0.2">
      <c r="A15" s="408" t="s">
        <v>36</v>
      </c>
      <c r="B15" s="408"/>
      <c r="C15" s="408"/>
      <c r="D15" s="408"/>
      <c r="E15" s="408"/>
      <c r="F15" s="408"/>
      <c r="G15" s="408"/>
      <c r="H15" s="408"/>
      <c r="I15" s="408"/>
      <c r="J15" s="408"/>
      <c r="K15" s="408"/>
      <c r="L15" s="408"/>
      <c r="M15" s="408"/>
      <c r="N15" s="142"/>
      <c r="O15" s="142"/>
    </row>
    <row r="16" spans="1:15" ht="24.75" customHeight="1" x14ac:dyDescent="0.2">
      <c r="A16" s="409">
        <v>1</v>
      </c>
      <c r="B16" s="394" t="s">
        <v>418</v>
      </c>
      <c r="C16" s="384"/>
      <c r="D16" s="143" t="s">
        <v>41</v>
      </c>
      <c r="E16" s="139">
        <f>SUM(E17:E20)</f>
        <v>21930.3</v>
      </c>
      <c r="F16" s="139">
        <f>SUM(F17:F20)</f>
        <v>14526.8</v>
      </c>
      <c r="G16" s="140">
        <f t="shared" si="2"/>
        <v>66.240771900065212</v>
      </c>
      <c r="H16" s="144" t="s">
        <v>408</v>
      </c>
      <c r="I16" s="144" t="s">
        <v>408</v>
      </c>
      <c r="J16" s="144" t="s">
        <v>408</v>
      </c>
      <c r="K16" s="144" t="s">
        <v>408</v>
      </c>
      <c r="L16" s="144" t="s">
        <v>408</v>
      </c>
      <c r="M16" s="410"/>
      <c r="N16" s="405" t="s">
        <v>419</v>
      </c>
      <c r="O16" s="405"/>
    </row>
    <row r="17" spans="1:56" ht="41.25" customHeight="1" x14ac:dyDescent="0.2">
      <c r="A17" s="409"/>
      <c r="B17" s="394"/>
      <c r="C17" s="384"/>
      <c r="D17" s="143" t="s">
        <v>37</v>
      </c>
      <c r="E17" s="139">
        <v>8125.2</v>
      </c>
      <c r="F17" s="139">
        <v>5385.8</v>
      </c>
      <c r="G17" s="140">
        <f t="shared" si="2"/>
        <v>66.285137596613012</v>
      </c>
      <c r="H17" s="144"/>
      <c r="I17" s="144"/>
      <c r="J17" s="144">
        <v>0</v>
      </c>
      <c r="K17" s="144">
        <v>0</v>
      </c>
      <c r="L17" s="144" t="e">
        <f t="shared" ref="L17:L19" si="3">K17/J17*100</f>
        <v>#DIV/0!</v>
      </c>
      <c r="M17" s="410"/>
      <c r="N17" s="406"/>
      <c r="O17" s="406"/>
    </row>
    <row r="18" spans="1:56" ht="51" customHeight="1" x14ac:dyDescent="0.2">
      <c r="A18" s="409"/>
      <c r="B18" s="394"/>
      <c r="C18" s="384"/>
      <c r="D18" s="145" t="s">
        <v>409</v>
      </c>
      <c r="E18" s="139">
        <v>12708.6</v>
      </c>
      <c r="F18" s="139">
        <v>8423.7999999999993</v>
      </c>
      <c r="G18" s="139">
        <f t="shared" si="2"/>
        <v>66.284248461671609</v>
      </c>
      <c r="H18" s="144"/>
      <c r="I18" s="144"/>
      <c r="J18" s="144">
        <v>0</v>
      </c>
      <c r="K18" s="144">
        <v>0</v>
      </c>
      <c r="L18" s="144" t="e">
        <f t="shared" si="3"/>
        <v>#DIV/0!</v>
      </c>
      <c r="M18" s="410"/>
      <c r="N18" s="406"/>
      <c r="O18" s="406"/>
    </row>
    <row r="19" spans="1:56" ht="83.25" customHeight="1" x14ac:dyDescent="0.2">
      <c r="A19" s="409"/>
      <c r="B19" s="394"/>
      <c r="C19" s="384"/>
      <c r="D19" s="145" t="s">
        <v>43</v>
      </c>
      <c r="E19" s="139">
        <f>425.3+671.2</f>
        <v>1096.5</v>
      </c>
      <c r="F19" s="139">
        <v>717.2</v>
      </c>
      <c r="G19" s="140">
        <f t="shared" si="2"/>
        <v>65.40811673506613</v>
      </c>
      <c r="H19" s="144">
        <v>3</v>
      </c>
      <c r="I19" s="144" t="s">
        <v>316</v>
      </c>
      <c r="J19" s="223">
        <v>4</v>
      </c>
      <c r="K19" s="144">
        <v>0</v>
      </c>
      <c r="L19" s="144">
        <f t="shared" si="3"/>
        <v>0</v>
      </c>
      <c r="M19" s="410"/>
      <c r="N19" s="406"/>
      <c r="O19" s="406"/>
    </row>
    <row r="20" spans="1:56" s="147" customFormat="1" ht="25.5" x14ac:dyDescent="0.2">
      <c r="A20" s="409"/>
      <c r="B20" s="394"/>
      <c r="C20" s="384"/>
      <c r="D20" s="145" t="s">
        <v>265</v>
      </c>
      <c r="E20" s="139">
        <v>0</v>
      </c>
      <c r="F20" s="139">
        <v>0</v>
      </c>
      <c r="G20" s="140" t="e">
        <f t="shared" si="2"/>
        <v>#DIV/0!</v>
      </c>
      <c r="H20" s="144"/>
      <c r="I20" s="144"/>
      <c r="J20" s="144">
        <v>0</v>
      </c>
      <c r="K20" s="144">
        <v>0</v>
      </c>
      <c r="L20" s="144" t="e">
        <f>K20/J20*100</f>
        <v>#DIV/0!</v>
      </c>
      <c r="M20" s="410"/>
      <c r="N20" s="407"/>
      <c r="O20" s="407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</row>
    <row r="21" spans="1:56" s="147" customFormat="1" ht="12.75" hidden="1" customHeight="1" x14ac:dyDescent="0.2">
      <c r="A21" s="423">
        <v>2</v>
      </c>
      <c r="B21" s="420" t="s">
        <v>410</v>
      </c>
      <c r="C21" s="417"/>
      <c r="D21" s="148" t="s">
        <v>41</v>
      </c>
      <c r="E21" s="149">
        <f>SUM(E22:E25)</f>
        <v>0</v>
      </c>
      <c r="F21" s="149">
        <f>SUM(F22:F25)</f>
        <v>0</v>
      </c>
      <c r="G21" s="140" t="e">
        <f t="shared" si="2"/>
        <v>#DIV/0!</v>
      </c>
      <c r="H21" s="150"/>
      <c r="I21" s="150"/>
      <c r="J21" s="150"/>
      <c r="K21" s="150"/>
      <c r="L21" s="150"/>
      <c r="N21" s="405"/>
      <c r="O21" s="405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</row>
    <row r="22" spans="1:56" s="147" customFormat="1" ht="25.5" hidden="1" x14ac:dyDescent="0.2">
      <c r="A22" s="424"/>
      <c r="B22" s="421"/>
      <c r="C22" s="418"/>
      <c r="D22" s="143" t="s">
        <v>37</v>
      </c>
      <c r="E22" s="149">
        <v>0</v>
      </c>
      <c r="F22" s="149">
        <v>0</v>
      </c>
      <c r="G22" s="140">
        <v>0</v>
      </c>
      <c r="H22" s="147" t="s">
        <v>408</v>
      </c>
      <c r="I22" s="147" t="s">
        <v>408</v>
      </c>
      <c r="J22" s="144" t="s">
        <v>408</v>
      </c>
      <c r="K22" s="144" t="s">
        <v>408</v>
      </c>
      <c r="L22" s="144" t="s">
        <v>408</v>
      </c>
      <c r="N22" s="415"/>
      <c r="O22" s="415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</row>
    <row r="23" spans="1:56" s="147" customFormat="1" ht="38.25" hidden="1" x14ac:dyDescent="0.2">
      <c r="A23" s="424"/>
      <c r="B23" s="421"/>
      <c r="C23" s="418"/>
      <c r="D23" s="145" t="s">
        <v>409</v>
      </c>
      <c r="E23" s="149">
        <v>0</v>
      </c>
      <c r="F23" s="151">
        <f>[1]Финансирование!G381</f>
        <v>0</v>
      </c>
      <c r="G23" s="140" t="e">
        <f t="shared" si="2"/>
        <v>#DIV/0!</v>
      </c>
      <c r="H23" s="144"/>
      <c r="I23" s="144"/>
      <c r="J23" s="144">
        <v>0</v>
      </c>
      <c r="K23" s="144">
        <v>0</v>
      </c>
      <c r="L23" s="144" t="e">
        <f>K23/J23*100</f>
        <v>#DIV/0!</v>
      </c>
      <c r="N23" s="415"/>
      <c r="O23" s="415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</row>
    <row r="24" spans="1:56" s="147" customFormat="1" ht="12.75" hidden="1" customHeight="1" x14ac:dyDescent="0.2">
      <c r="A24" s="424"/>
      <c r="B24" s="421"/>
      <c r="C24" s="418"/>
      <c r="D24" s="145" t="s">
        <v>43</v>
      </c>
      <c r="E24" s="149">
        <v>0</v>
      </c>
      <c r="F24" s="151">
        <f>[1]Финансирование!G382</f>
        <v>0</v>
      </c>
      <c r="G24" s="140" t="e">
        <f t="shared" si="2"/>
        <v>#DIV/0!</v>
      </c>
      <c r="H24" s="144"/>
      <c r="I24" s="144"/>
      <c r="J24" s="144">
        <v>0</v>
      </c>
      <c r="K24" s="144">
        <v>0</v>
      </c>
      <c r="L24" s="144" t="e">
        <f>K24/J24*100</f>
        <v>#DIV/0!</v>
      </c>
      <c r="N24" s="415"/>
      <c r="O24" s="415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</row>
    <row r="25" spans="1:56" s="147" customFormat="1" ht="25.5" hidden="1" x14ac:dyDescent="0.2">
      <c r="A25" s="425"/>
      <c r="B25" s="422"/>
      <c r="C25" s="419"/>
      <c r="D25" s="145" t="s">
        <v>265</v>
      </c>
      <c r="E25" s="149">
        <v>0</v>
      </c>
      <c r="F25" s="149">
        <v>0</v>
      </c>
      <c r="G25" s="140">
        <v>0</v>
      </c>
      <c r="H25" s="144" t="s">
        <v>408</v>
      </c>
      <c r="I25" s="144" t="s">
        <v>408</v>
      </c>
      <c r="J25" s="144" t="s">
        <v>408</v>
      </c>
      <c r="K25" s="144" t="s">
        <v>408</v>
      </c>
      <c r="L25" s="144" t="s">
        <v>408</v>
      </c>
      <c r="N25" s="416"/>
      <c r="O25" s="41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</row>
    <row r="27" spans="1:56" s="152" customFormat="1" x14ac:dyDescent="0.2">
      <c r="A27" s="152" t="s">
        <v>411</v>
      </c>
      <c r="C27" s="153"/>
    </row>
    <row r="28" spans="1:56" s="152" customFormat="1" ht="33" customHeight="1" x14ac:dyDescent="0.2">
      <c r="A28" s="411" t="s">
        <v>412</v>
      </c>
      <c r="B28" s="411"/>
      <c r="C28" s="411"/>
      <c r="D28" s="411"/>
      <c r="E28" s="411"/>
      <c r="F28" s="411"/>
      <c r="G28" s="411"/>
    </row>
    <row r="29" spans="1:56" ht="32.25" customHeight="1" x14ac:dyDescent="0.2">
      <c r="A29" s="412" t="s">
        <v>413</v>
      </c>
      <c r="B29" s="412"/>
      <c r="C29" s="412"/>
      <c r="D29" s="412"/>
      <c r="E29" s="412"/>
      <c r="F29" s="412"/>
      <c r="G29" s="412"/>
    </row>
    <row r="30" spans="1:56" x14ac:dyDescent="0.2">
      <c r="A30" s="154"/>
      <c r="B30" s="154"/>
    </row>
    <row r="31" spans="1:56" ht="15" x14ac:dyDescent="0.2">
      <c r="B31" s="155"/>
      <c r="C31" s="156"/>
      <c r="D31" s="155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7"/>
      <c r="AL31" s="157"/>
      <c r="AM31" s="157"/>
      <c r="AN31" s="158"/>
      <c r="AO31" s="158"/>
      <c r="AP31" s="158"/>
      <c r="AQ31" s="157"/>
    </row>
    <row r="32" spans="1:56" s="155" customFormat="1" ht="44.25" customHeight="1" x14ac:dyDescent="0.25">
      <c r="A32" s="413" t="s">
        <v>414</v>
      </c>
      <c r="B32" s="413"/>
      <c r="C32" s="413"/>
      <c r="D32" s="413"/>
      <c r="E32" s="413"/>
      <c r="F32" s="413"/>
      <c r="G32" s="413"/>
      <c r="H32" s="159"/>
      <c r="I32" s="159"/>
      <c r="J32" s="159"/>
      <c r="K32" s="159"/>
      <c r="L32" s="159"/>
      <c r="M32" s="159"/>
      <c r="N32" s="159"/>
      <c r="O32" s="160" t="s">
        <v>415</v>
      </c>
      <c r="P32" s="159"/>
    </row>
    <row r="33" spans="1:7" x14ac:dyDescent="0.2">
      <c r="A33" s="161"/>
      <c r="B33" s="162"/>
      <c r="C33" s="162"/>
      <c r="D33" s="162"/>
      <c r="E33" s="162"/>
      <c r="F33" s="162"/>
      <c r="G33" s="162"/>
    </row>
    <row r="34" spans="1:7" x14ac:dyDescent="0.2">
      <c r="A34" s="414" t="s">
        <v>416</v>
      </c>
      <c r="B34" s="414"/>
      <c r="C34" s="414"/>
      <c r="D34" s="414"/>
      <c r="E34" s="162"/>
      <c r="F34" s="162"/>
      <c r="G34" s="162"/>
    </row>
  </sheetData>
  <mergeCells count="45">
    <mergeCell ref="A28:G28"/>
    <mergeCell ref="A29:G29"/>
    <mergeCell ref="A32:G32"/>
    <mergeCell ref="A34:D34"/>
    <mergeCell ref="O21:O25"/>
    <mergeCell ref="N21:N25"/>
    <mergeCell ref="C21:C25"/>
    <mergeCell ref="B21:B25"/>
    <mergeCell ref="A21:A25"/>
    <mergeCell ref="N16:N20"/>
    <mergeCell ref="O16:O20"/>
    <mergeCell ref="A15:M15"/>
    <mergeCell ref="A16:A20"/>
    <mergeCell ref="B16:B20"/>
    <mergeCell ref="C16:C20"/>
    <mergeCell ref="M16:M20"/>
    <mergeCell ref="L7:L8"/>
    <mergeCell ref="N7:N8"/>
    <mergeCell ref="O7:O8"/>
    <mergeCell ref="A10:B14"/>
    <mergeCell ref="C10:C14"/>
    <mergeCell ref="H10:H14"/>
    <mergeCell ref="I10:I14"/>
    <mergeCell ref="J10:J14"/>
    <mergeCell ref="K10:K14"/>
    <mergeCell ref="L10:L14"/>
    <mergeCell ref="M10:M14"/>
    <mergeCell ref="N10:N14"/>
    <mergeCell ref="O10:O14"/>
    <mergeCell ref="A3:O3"/>
    <mergeCell ref="A4:O4"/>
    <mergeCell ref="A6:A8"/>
    <mergeCell ref="B6:B8"/>
    <mergeCell ref="C6:C8"/>
    <mergeCell ref="D6:D8"/>
    <mergeCell ref="E6:G6"/>
    <mergeCell ref="H6:L6"/>
    <mergeCell ref="N6:O6"/>
    <mergeCell ref="E7:E8"/>
    <mergeCell ref="F7:F8"/>
    <mergeCell ref="G7:G8"/>
    <mergeCell ref="H7:H8"/>
    <mergeCell ref="I7:I8"/>
    <mergeCell ref="J7:J8"/>
    <mergeCell ref="K7:K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L20" sqref="L20"/>
    </sheetView>
  </sheetViews>
  <sheetFormatPr defaultColWidth="9.140625" defaultRowHeight="15" x14ac:dyDescent="0.25"/>
  <cols>
    <col min="1" max="16384" width="9.140625" style="119"/>
  </cols>
  <sheetData>
    <row r="1" spans="1:12" ht="18.75" x14ac:dyDescent="0.3">
      <c r="A1" s="12"/>
      <c r="B1" s="12"/>
      <c r="C1" s="12"/>
      <c r="E1" s="120"/>
      <c r="F1" s="120"/>
      <c r="G1" s="121"/>
      <c r="H1" s="120" t="s">
        <v>320</v>
      </c>
    </row>
    <row r="2" spans="1:12" ht="18.75" x14ac:dyDescent="0.3">
      <c r="A2" s="12"/>
      <c r="B2" s="12"/>
      <c r="C2" s="12"/>
      <c r="E2" s="120"/>
      <c r="F2" s="120"/>
      <c r="G2" s="121"/>
      <c r="H2" s="120"/>
    </row>
    <row r="3" spans="1:12" ht="43.5" customHeight="1" x14ac:dyDescent="0.3">
      <c r="A3" s="12"/>
      <c r="B3" s="12"/>
      <c r="C3" s="12"/>
      <c r="E3" s="427" t="s">
        <v>332</v>
      </c>
      <c r="F3" s="428"/>
      <c r="G3" s="428"/>
      <c r="H3" s="428"/>
    </row>
    <row r="4" spans="1:12" ht="18.75" x14ac:dyDescent="0.3">
      <c r="A4" s="12"/>
      <c r="B4" s="12"/>
      <c r="E4" s="429"/>
      <c r="F4" s="430"/>
      <c r="G4" s="430"/>
      <c r="H4" s="430"/>
    </row>
    <row r="5" spans="1:12" ht="18.75" x14ac:dyDescent="0.3">
      <c r="A5" s="12"/>
      <c r="B5" s="12"/>
      <c r="C5" s="12"/>
      <c r="E5" s="121"/>
      <c r="F5" s="121"/>
      <c r="G5" s="122"/>
      <c r="H5" s="120"/>
    </row>
    <row r="6" spans="1:12" ht="18.75" x14ac:dyDescent="0.3">
      <c r="A6" s="12"/>
      <c r="B6" s="12"/>
      <c r="C6" s="12"/>
      <c r="E6" s="121"/>
      <c r="F6" s="121"/>
      <c r="G6" s="121"/>
      <c r="H6" s="120"/>
    </row>
    <row r="7" spans="1:12" ht="18.75" x14ac:dyDescent="0.3">
      <c r="A7" s="12"/>
      <c r="B7" s="12"/>
      <c r="C7" s="12"/>
      <c r="E7" s="121"/>
      <c r="F7" s="121"/>
      <c r="G7" s="121"/>
      <c r="H7" s="126" t="s">
        <v>333</v>
      </c>
    </row>
    <row r="8" spans="1:12" ht="18.75" x14ac:dyDescent="0.3">
      <c r="A8" s="12"/>
      <c r="B8" s="12"/>
      <c r="C8" s="12"/>
      <c r="D8" s="12"/>
      <c r="E8" s="121"/>
      <c r="F8" s="121"/>
      <c r="G8" s="121"/>
      <c r="H8" s="120"/>
      <c r="I8" s="12"/>
      <c r="J8" s="12"/>
      <c r="K8" s="12"/>
      <c r="L8" s="12"/>
    </row>
    <row r="9" spans="1:12" x14ac:dyDescent="0.25">
      <c r="A9" s="12"/>
      <c r="B9" s="12"/>
      <c r="C9" s="12"/>
      <c r="D9" s="12"/>
      <c r="G9" s="12"/>
      <c r="H9" s="123" t="s">
        <v>321</v>
      </c>
      <c r="I9" s="12"/>
      <c r="J9" s="12"/>
      <c r="K9" s="12"/>
      <c r="L9" s="12"/>
    </row>
    <row r="10" spans="1:12" x14ac:dyDescent="0.25">
      <c r="A10" s="12"/>
      <c r="B10" s="12"/>
      <c r="C10" s="12"/>
      <c r="D10" s="12"/>
      <c r="E10" s="12"/>
      <c r="F10" s="12"/>
      <c r="I10" s="12"/>
      <c r="J10" s="12"/>
      <c r="K10" s="12"/>
      <c r="L10" s="12"/>
    </row>
    <row r="11" spans="1:12" ht="15.75" x14ac:dyDescent="0.25">
      <c r="I11" s="124"/>
      <c r="J11" s="124"/>
      <c r="K11" s="12"/>
      <c r="L11" s="12"/>
    </row>
    <row r="12" spans="1:12" x14ac:dyDescent="0.25">
      <c r="I12" s="12"/>
      <c r="J12" s="12"/>
      <c r="K12" s="12"/>
      <c r="L12" s="12"/>
    </row>
    <row r="13" spans="1:12" x14ac:dyDescent="0.25">
      <c r="I13" s="12"/>
      <c r="J13" s="12"/>
      <c r="K13" s="12"/>
      <c r="L13" s="12"/>
    </row>
    <row r="14" spans="1:12" x14ac:dyDescent="0.25">
      <c r="I14" s="12"/>
      <c r="J14" s="12"/>
      <c r="K14" s="12"/>
      <c r="L14" s="12"/>
    </row>
    <row r="15" spans="1:12" x14ac:dyDescent="0.25">
      <c r="I15" s="12"/>
      <c r="J15" s="12"/>
      <c r="K15" s="12"/>
      <c r="L15" s="12"/>
    </row>
    <row r="16" spans="1:12" x14ac:dyDescent="0.25">
      <c r="A16" s="12"/>
      <c r="B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 ht="18.75" x14ac:dyDescent="0.3">
      <c r="A17" s="431" t="s">
        <v>322</v>
      </c>
      <c r="B17" s="432"/>
      <c r="C17" s="432"/>
      <c r="D17" s="432"/>
      <c r="E17" s="432"/>
      <c r="F17" s="432"/>
      <c r="G17" s="432"/>
      <c r="H17" s="432"/>
      <c r="I17" s="12"/>
      <c r="J17" s="12"/>
      <c r="K17" s="12"/>
      <c r="L17" s="12"/>
    </row>
    <row r="18" spans="1:12" x14ac:dyDescent="0.25">
      <c r="A18" s="433" t="s">
        <v>389</v>
      </c>
      <c r="B18" s="434"/>
      <c r="C18" s="434"/>
      <c r="D18" s="434"/>
      <c r="E18" s="434"/>
      <c r="F18" s="434"/>
      <c r="G18" s="434"/>
      <c r="H18" s="434"/>
      <c r="I18" s="12"/>
      <c r="J18" s="12"/>
      <c r="K18" s="12"/>
      <c r="L18" s="12"/>
    </row>
    <row r="19" spans="1:12" x14ac:dyDescent="0.25">
      <c r="A19" s="434"/>
      <c r="B19" s="434"/>
      <c r="C19" s="434"/>
      <c r="D19" s="434"/>
      <c r="E19" s="434"/>
      <c r="F19" s="434"/>
      <c r="G19" s="434"/>
      <c r="H19" s="434"/>
      <c r="I19" s="12"/>
      <c r="J19" s="12"/>
      <c r="K19" s="12"/>
      <c r="L19" s="12"/>
    </row>
    <row r="20" spans="1:12" x14ac:dyDescent="0.25">
      <c r="A20" s="433" t="s">
        <v>323</v>
      </c>
      <c r="B20" s="434"/>
      <c r="C20" s="434"/>
      <c r="D20" s="434"/>
      <c r="E20" s="434"/>
      <c r="F20" s="434"/>
      <c r="G20" s="434"/>
      <c r="H20" s="434"/>
      <c r="I20" s="12"/>
      <c r="J20" s="12"/>
      <c r="K20" s="12"/>
      <c r="L20" s="12"/>
    </row>
    <row r="21" spans="1:12" x14ac:dyDescent="0.25">
      <c r="A21" s="434"/>
      <c r="B21" s="434"/>
      <c r="C21" s="434"/>
      <c r="D21" s="434"/>
      <c r="E21" s="434"/>
      <c r="F21" s="434"/>
      <c r="G21" s="434"/>
      <c r="H21" s="434"/>
      <c r="I21" s="12"/>
      <c r="J21" s="12"/>
      <c r="K21" s="12"/>
      <c r="L21" s="12"/>
    </row>
    <row r="22" spans="1:12" x14ac:dyDescent="0.25">
      <c r="A22" s="434"/>
      <c r="B22" s="434"/>
      <c r="C22" s="434"/>
      <c r="D22" s="434"/>
      <c r="E22" s="434"/>
      <c r="F22" s="434"/>
      <c r="G22" s="434"/>
      <c r="H22" s="434"/>
      <c r="I22" s="12"/>
      <c r="J22" s="12"/>
      <c r="K22" s="12"/>
      <c r="L22" s="12"/>
    </row>
    <row r="23" spans="1:12" x14ac:dyDescent="0.25">
      <c r="A23" s="434"/>
      <c r="B23" s="434"/>
      <c r="C23" s="434"/>
      <c r="D23" s="434"/>
      <c r="E23" s="434"/>
      <c r="F23" s="434"/>
      <c r="G23" s="434"/>
      <c r="H23" s="434"/>
      <c r="I23" s="12"/>
      <c r="J23" s="12"/>
      <c r="K23" s="12"/>
      <c r="L23" s="12"/>
    </row>
    <row r="24" spans="1:12" ht="18.75" x14ac:dyDescent="0.3">
      <c r="A24" s="121"/>
      <c r="B24" s="121"/>
      <c r="C24" s="121"/>
      <c r="D24" s="121"/>
      <c r="E24" s="121"/>
      <c r="F24" s="121"/>
      <c r="G24" s="121"/>
      <c r="H24" s="121"/>
      <c r="I24" s="12"/>
      <c r="J24" s="12"/>
      <c r="K24" s="12"/>
      <c r="L24" s="12"/>
    </row>
    <row r="25" spans="1:12" ht="18.75" x14ac:dyDescent="0.3">
      <c r="A25" s="121"/>
      <c r="B25" s="121"/>
      <c r="C25" s="121"/>
      <c r="D25" s="121"/>
      <c r="E25" s="121"/>
      <c r="F25" s="121"/>
      <c r="G25" s="121"/>
      <c r="H25" s="121"/>
      <c r="I25" s="12"/>
      <c r="J25" s="12"/>
      <c r="K25" s="12"/>
      <c r="L25" s="12"/>
    </row>
    <row r="26" spans="1:12" ht="18.75" x14ac:dyDescent="0.3">
      <c r="A26" s="121"/>
      <c r="B26" s="121"/>
      <c r="C26" s="121"/>
      <c r="D26" s="121"/>
      <c r="E26" s="121"/>
      <c r="F26" s="121"/>
      <c r="G26" s="125" t="s">
        <v>324</v>
      </c>
      <c r="H26" s="125"/>
      <c r="I26" s="12"/>
      <c r="J26" s="12"/>
      <c r="K26" s="12"/>
      <c r="L26" s="12"/>
    </row>
    <row r="27" spans="1:12" ht="18.75" x14ac:dyDescent="0.3">
      <c r="A27" s="121"/>
      <c r="B27" s="121"/>
      <c r="C27" s="121"/>
      <c r="D27" s="121"/>
      <c r="E27" s="121"/>
      <c r="F27" s="121"/>
      <c r="G27" s="125"/>
      <c r="H27" s="125" t="s">
        <v>334</v>
      </c>
      <c r="I27" s="12"/>
      <c r="J27" s="12"/>
      <c r="K27" s="12"/>
      <c r="L27" s="12"/>
    </row>
    <row r="28" spans="1:12" x14ac:dyDescent="0.25">
      <c r="A28" s="12"/>
      <c r="I28" s="12"/>
      <c r="J28" s="12"/>
      <c r="K28" s="12"/>
      <c r="L28" s="12"/>
    </row>
    <row r="29" spans="1:12" x14ac:dyDescent="0.25">
      <c r="A29" s="12"/>
      <c r="I29" s="12"/>
      <c r="J29" s="12"/>
      <c r="K29" s="12"/>
      <c r="L29" s="12"/>
    </row>
    <row r="30" spans="1:12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44" spans="5:8" ht="15.75" x14ac:dyDescent="0.25">
      <c r="E44" s="426"/>
      <c r="F44" s="426"/>
      <c r="G44" s="426"/>
      <c r="H44" s="426"/>
    </row>
    <row r="45" spans="5:8" ht="15.75" x14ac:dyDescent="0.25">
      <c r="E45" s="125"/>
      <c r="F45" s="426"/>
      <c r="G45" s="426"/>
      <c r="H45" s="125"/>
    </row>
  </sheetData>
  <mergeCells count="7">
    <mergeCell ref="F45:G45"/>
    <mergeCell ref="E3:H3"/>
    <mergeCell ref="E4:H4"/>
    <mergeCell ref="A17:H17"/>
    <mergeCell ref="A18:H19"/>
    <mergeCell ref="A20:H23"/>
    <mergeCell ref="E44:H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Лист1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2019-07-12T05:44:23Z</cp:lastPrinted>
  <dcterms:created xsi:type="dcterms:W3CDTF">2011-05-17T05:04:33Z</dcterms:created>
  <dcterms:modified xsi:type="dcterms:W3CDTF">2021-04-19T07:32:48Z</dcterms:modified>
</cp:coreProperties>
</file>